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hidePivotFieldList="1"/>
  <bookViews>
    <workbookView xWindow="0" yWindow="0" windowWidth="20490" windowHeight="7755" activeTab="2"/>
  </bookViews>
  <sheets>
    <sheet name="HR Dashboard" sheetId="2" r:id="rId1"/>
    <sheet name="Human Resources Data" sheetId="1" r:id="rId2"/>
    <sheet name="HR WorkSheet" sheetId="3" r:id="rId3"/>
  </sheets>
  <definedNames>
    <definedName name="PSWFormList_0" hidden="1">'Human Resources Data'!$A$4:$A$98</definedName>
    <definedName name="PSWSeries_4_0_Values" hidden="1">'Human Resources Data'!$C$4:$C$98</definedName>
  </definedNames>
  <calcPr calcId="14562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2" l="1"/>
  <c r="N25" i="2"/>
  <c r="N24" i="2"/>
  <c r="N23" i="2"/>
  <c r="N22" i="2"/>
  <c r="N21" i="2"/>
  <c r="N20" i="2"/>
  <c r="B24" i="3" l="1"/>
  <c r="B23" i="3"/>
  <c r="B22" i="3"/>
  <c r="B21" i="3"/>
  <c r="B20" i="3"/>
  <c r="B19" i="3"/>
  <c r="B18" i="3"/>
  <c r="B17" i="3"/>
  <c r="B25" i="3" l="1"/>
  <c r="B26" i="3" s="1"/>
  <c r="A2" i="3" l="1"/>
  <c r="E2" i="3" s="1"/>
  <c r="J2" i="3" l="1"/>
  <c r="G2" i="3"/>
  <c r="C2" i="3"/>
  <c r="D2" i="3"/>
  <c r="B2" i="3"/>
  <c r="H2" i="3" s="1"/>
  <c r="A3" i="3"/>
  <c r="F2" i="3" l="1"/>
  <c r="G3" i="3"/>
  <c r="J3" i="3"/>
  <c r="K2" i="3"/>
  <c r="D3" i="3"/>
  <c r="E3" i="3"/>
  <c r="C3" i="3"/>
  <c r="B3" i="3"/>
  <c r="H3" i="3" s="1"/>
  <c r="A4" i="3"/>
  <c r="K3" i="3" l="1"/>
  <c r="G4" i="3"/>
  <c r="J4" i="3"/>
  <c r="F3" i="3"/>
  <c r="A5" i="3"/>
  <c r="E4" i="3"/>
  <c r="C4" i="3"/>
  <c r="B4" i="3"/>
  <c r="H4" i="3" s="1"/>
  <c r="D4" i="3"/>
  <c r="K4" i="3" l="1"/>
  <c r="F4" i="3"/>
  <c r="G5" i="3"/>
  <c r="J5" i="3"/>
  <c r="A6" i="3"/>
  <c r="D5" i="3"/>
  <c r="E5" i="3"/>
  <c r="C5" i="3"/>
  <c r="B5" i="3"/>
  <c r="H5" i="3" s="1"/>
  <c r="G6" i="3" l="1"/>
  <c r="J6" i="3"/>
  <c r="K5" i="3"/>
  <c r="C6" i="3"/>
  <c r="B6" i="3"/>
  <c r="H6" i="3" s="1"/>
  <c r="F5" i="3"/>
  <c r="E6" i="3"/>
  <c r="A7" i="3"/>
  <c r="D6" i="3"/>
  <c r="G7" i="3" l="1"/>
  <c r="J7" i="3"/>
  <c r="K6" i="3"/>
  <c r="E7" i="3"/>
  <c r="B7" i="3"/>
  <c r="H7" i="3" s="1"/>
  <c r="D7" i="3"/>
  <c r="A8" i="3"/>
  <c r="C7" i="3"/>
  <c r="F6" i="3"/>
  <c r="F7" i="3" l="1"/>
  <c r="K7" i="3"/>
  <c r="G8" i="3"/>
  <c r="J8" i="3"/>
  <c r="D8" i="3"/>
  <c r="C8" i="3"/>
  <c r="B8" i="3"/>
  <c r="H8" i="3" s="1"/>
  <c r="E8" i="3"/>
  <c r="A9" i="3"/>
  <c r="G9" i="3" l="1"/>
  <c r="J9" i="3"/>
  <c r="K8" i="3"/>
  <c r="D9" i="3"/>
  <c r="C9" i="3"/>
  <c r="A10" i="3"/>
  <c r="E9" i="3"/>
  <c r="F8" i="3"/>
  <c r="B9" i="3"/>
  <c r="H9" i="3" s="1"/>
  <c r="G10" i="3" l="1"/>
  <c r="I8" i="3" s="1"/>
  <c r="J10" i="3"/>
  <c r="K9" i="3"/>
  <c r="C10" i="3"/>
  <c r="F9" i="3"/>
  <c r="A11" i="3"/>
  <c r="G11" i="3" s="1"/>
  <c r="B10" i="3"/>
  <c r="H10" i="3" s="1"/>
  <c r="D10" i="3"/>
  <c r="E10" i="3"/>
  <c r="I9" i="3" l="1"/>
  <c r="I10" i="3"/>
  <c r="I3" i="3"/>
  <c r="I4" i="3"/>
  <c r="I7" i="3"/>
  <c r="I6" i="3"/>
  <c r="I5" i="3"/>
  <c r="I2" i="3"/>
  <c r="K10" i="3"/>
  <c r="F11" i="3"/>
  <c r="E11" i="3"/>
  <c r="H11" i="3"/>
  <c r="F10" i="3"/>
  <c r="A12" i="3"/>
  <c r="G12" i="3" s="1"/>
  <c r="B11" i="3"/>
  <c r="C11" i="3"/>
  <c r="D11" i="3"/>
  <c r="D12" i="3" l="1"/>
  <c r="H12" i="3"/>
  <c r="A13" i="3"/>
  <c r="G13" i="3" s="1"/>
  <c r="C12" i="3"/>
  <c r="B12" i="3"/>
  <c r="E12" i="3"/>
  <c r="F12" i="3"/>
  <c r="H13" i="3" l="1"/>
  <c r="D13" i="3"/>
  <c r="F13" i="3"/>
  <c r="C13" i="3"/>
  <c r="B13" i="3"/>
  <c r="E13" i="3"/>
</calcChain>
</file>

<file path=xl/sharedStrings.xml><?xml version="1.0" encoding="utf-8"?>
<sst xmlns="http://schemas.openxmlformats.org/spreadsheetml/2006/main" count="246" uniqueCount="146">
  <si>
    <t>Full Name</t>
  </si>
  <si>
    <t>Hire Date</t>
  </si>
  <si>
    <t>Salary</t>
  </si>
  <si>
    <t>Bonus</t>
  </si>
  <si>
    <t>Overtime</t>
  </si>
  <si>
    <t>Department</t>
  </si>
  <si>
    <t>Sick Days</t>
  </si>
  <si>
    <t>Performance Score</t>
  </si>
  <si>
    <t>Finance</t>
  </si>
  <si>
    <t>Administration</t>
  </si>
  <si>
    <t>Human Resources</t>
  </si>
  <si>
    <t>Marketing</t>
  </si>
  <si>
    <t>R&amp;D</t>
  </si>
  <si>
    <t>Customer Support</t>
  </si>
  <si>
    <t>Accounting</t>
  </si>
  <si>
    <t>IT</t>
  </si>
  <si>
    <t>Sales</t>
  </si>
  <si>
    <t>Fritz Klein</t>
  </si>
  <si>
    <t>Porter Le</t>
  </si>
  <si>
    <t>Oren Chase</t>
  </si>
  <si>
    <t>Nasim Hanson</t>
  </si>
  <si>
    <t>Bradley Valenzuela</t>
  </si>
  <si>
    <t>Vaughan Dean</t>
  </si>
  <si>
    <t>Christopher Guerra</t>
  </si>
  <si>
    <t>Ishmael Grimes</t>
  </si>
  <si>
    <t>Ferdinand Small</t>
  </si>
  <si>
    <t>Asher Benson</t>
  </si>
  <si>
    <t>Marvin Velasquez</t>
  </si>
  <si>
    <t>Tiger Schultz</t>
  </si>
  <si>
    <t>Kasimir Mccoy</t>
  </si>
  <si>
    <t>Oscar Keller</t>
  </si>
  <si>
    <t>Lamar Howard</t>
  </si>
  <si>
    <t>Wesley Conner</t>
  </si>
  <si>
    <t>Hu Frost</t>
  </si>
  <si>
    <t>Luke Luna</t>
  </si>
  <si>
    <t>Hayes Gonzales</t>
  </si>
  <si>
    <t>Bevis Whitfield</t>
  </si>
  <si>
    <t>Connor Baxter</t>
  </si>
  <si>
    <t>Tiger Mcintosh</t>
  </si>
  <si>
    <t>Jerry Goodwin</t>
  </si>
  <si>
    <t>Jasper Battle</t>
  </si>
  <si>
    <t>Malcolm Hutchinson</t>
  </si>
  <si>
    <t>Gabriel Ayala</t>
  </si>
  <si>
    <t>Phelan Davidson</t>
  </si>
  <si>
    <t>Gavin Bell</t>
  </si>
  <si>
    <t>Hasad Faulkner</t>
  </si>
  <si>
    <t>Hector Madden</t>
  </si>
  <si>
    <t>Hyatt Edwards</t>
  </si>
  <si>
    <t>Oscar Emerson</t>
  </si>
  <si>
    <t>Bernard Wilkinson</t>
  </si>
  <si>
    <t>Caldwell Shepherd</t>
  </si>
  <si>
    <t>Damian Silva</t>
  </si>
  <si>
    <t>Lawrence Hicks</t>
  </si>
  <si>
    <t>Deacon Whitaker</t>
  </si>
  <si>
    <t>Brennan Ellison</t>
  </si>
  <si>
    <t>Linus Christian</t>
  </si>
  <si>
    <t>Elmo Abbott</t>
  </si>
  <si>
    <t>Kuame Griffith</t>
  </si>
  <si>
    <t>Henry Holcomb</t>
  </si>
  <si>
    <t>Chandler Stevens</t>
  </si>
  <si>
    <t>Oscar Dickerson</t>
  </si>
  <si>
    <t>Cruz Chase</t>
  </si>
  <si>
    <t>Ralph Alvarez</t>
  </si>
  <si>
    <t>Felix Boyle</t>
  </si>
  <si>
    <t>Brandon Mckenzie</t>
  </si>
  <si>
    <t>Ciaran Smith</t>
  </si>
  <si>
    <t>Wayne Golden</t>
  </si>
  <si>
    <t>Patrick Hawkins</t>
  </si>
  <si>
    <t>Adam Curtis</t>
  </si>
  <si>
    <t>Aidan Tyler</t>
  </si>
  <si>
    <t>Clayton Riddle</t>
  </si>
  <si>
    <t>Tad Carson</t>
  </si>
  <si>
    <t>Stewart Wilcox</t>
  </si>
  <si>
    <t>Barry Mccarthy</t>
  </si>
  <si>
    <t>Jonah Mcintyre</t>
  </si>
  <si>
    <t>Chester Baldwin</t>
  </si>
  <si>
    <t>Dennis Nguyen</t>
  </si>
  <si>
    <t>Sean Stark</t>
  </si>
  <si>
    <t>Brennan Walls</t>
  </si>
  <si>
    <t>Marvin Moses</t>
  </si>
  <si>
    <t>Drake Dominguez</t>
  </si>
  <si>
    <t>Emerson Sellers</t>
  </si>
  <si>
    <t>Dustin Harris</t>
  </si>
  <si>
    <t>Clayton Cotton</t>
  </si>
  <si>
    <t>Ferris Knight</t>
  </si>
  <si>
    <t>Rashad Zimmerman</t>
  </si>
  <si>
    <t>Noah Rowland</t>
  </si>
  <si>
    <t>Graham Gibbs</t>
  </si>
  <si>
    <t>Hyatt Rogers</t>
  </si>
  <si>
    <t>Gareth Wyatt</t>
  </si>
  <si>
    <t>Geoffrey Small</t>
  </si>
  <si>
    <t>Melvin Pickett</t>
  </si>
  <si>
    <t>Kasper Riley</t>
  </si>
  <si>
    <t>Simon Pratt</t>
  </si>
  <si>
    <t>Rajah Weber</t>
  </si>
  <si>
    <t>Griffith Nielsen</t>
  </si>
  <si>
    <t>Declan Larson</t>
  </si>
  <si>
    <t>Sawyer Byers</t>
  </si>
  <si>
    <t>Hashim Vazquez</t>
  </si>
  <si>
    <t>Stone Bush</t>
  </si>
  <si>
    <t>Harding Turner</t>
  </si>
  <si>
    <t>Jesse Barron</t>
  </si>
  <si>
    <t>Kenneth Booker</t>
  </si>
  <si>
    <t>Steel Stuart</t>
  </si>
  <si>
    <t>Darius Sandoval</t>
  </si>
  <si>
    <t>Giacomo Parks</t>
  </si>
  <si>
    <t>Flynn Guthrie</t>
  </si>
  <si>
    <t>Kenyon Petersen</t>
  </si>
  <si>
    <t>Dexter Hawkins</t>
  </si>
  <si>
    <t>Garrison Bray</t>
  </si>
  <si>
    <t>Kermit Duffy</t>
  </si>
  <si>
    <t>Eaton Stevens</t>
  </si>
  <si>
    <t>Judah Suarez</t>
  </si>
  <si>
    <t>Judah Robles</t>
  </si>
  <si>
    <t>Byron Foreman</t>
  </si>
  <si>
    <t>Wylie Burris</t>
  </si>
  <si>
    <t>Rafael Griffith</t>
  </si>
  <si>
    <t>Previous Month Data</t>
  </si>
  <si>
    <t>Avg Salary
per Dpt</t>
  </si>
  <si>
    <t>Avg
Performance</t>
  </si>
  <si>
    <t>Avg Sick
Days</t>
  </si>
  <si>
    <t>Tot Sick
Days</t>
  </si>
  <si>
    <t>Total
Performance</t>
  </si>
  <si>
    <t>Employee
Count (Dpt)</t>
  </si>
  <si>
    <t>Departments</t>
  </si>
  <si>
    <t>Total 
Salary</t>
  </si>
  <si>
    <t>Total 
Bonus</t>
  </si>
  <si>
    <t>Total 
Overtime</t>
  </si>
  <si>
    <t>Salary Ranges</t>
  </si>
  <si>
    <t>$100,000+</t>
  </si>
  <si>
    <t>$40,000 - $49,999</t>
  </si>
  <si>
    <t>$30,000 - $39,999</t>
  </si>
  <si>
    <t>$50,000 - $59,999</t>
  </si>
  <si>
    <t>$60,000 - $69,999</t>
  </si>
  <si>
    <t>$70,000 - $79,999</t>
  </si>
  <si>
    <t>$80,000 - $89,999</t>
  </si>
  <si>
    <t>$00,000 - $29,999</t>
  </si>
  <si>
    <t>SHJfdshnbfsd</t>
  </si>
  <si>
    <t># Employee (Sal Range)</t>
  </si>
  <si>
    <t>% Sick Days</t>
  </si>
  <si>
    <t>Row Labels</t>
  </si>
  <si>
    <t>Grand Total</t>
  </si>
  <si>
    <t>Sum of Tot Sick
Days</t>
  </si>
  <si>
    <t>Values</t>
  </si>
  <si>
    <t>Sum of % Sick Days</t>
  </si>
  <si>
    <t>$90,000 - $99,999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</si>
</sst>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&quot;$&quot;#,##0"/>
    <numFmt numFmtId="165" formatCode="&quot;$&quot;#,##0.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Fill="0" applyProtection="0"/>
    <xf numFmtId="0" fontId="2" fillId="0" borderId="0"/>
    <xf numFmtId="0" fontId="3" fillId="0" borderId="0"/>
  </cellStyleXfs>
  <cellXfs count="33">
    <xf numFmtId="0" fontId="0" fillId="0" borderId="0" xfId="0"/>
    <xf numFmtId="0" fontId="5" fillId="2" borderId="0" xfId="0" applyFont="1" applyFill="1" applyAlignment="1">
      <alignment wrapText="1"/>
    </xf>
    <xf numFmtId="14" fontId="5" fillId="2" borderId="0" xfId="0" applyNumberFormat="1" applyFont="1" applyFill="1" applyAlignment="1">
      <alignment horizontal="right" wrapText="1"/>
    </xf>
    <xf numFmtId="164" fontId="5" fillId="2" borderId="0" xfId="0" applyNumberFormat="1" applyFont="1" applyFill="1" applyAlignment="1">
      <alignment horizontal="right" wrapText="1"/>
    </xf>
    <xf numFmtId="0" fontId="5" fillId="2" borderId="0" xfId="0" applyNumberFormat="1" applyFont="1" applyFill="1" applyAlignment="1">
      <alignment horizontal="right" wrapText="1"/>
    </xf>
    <xf numFmtId="0" fontId="5" fillId="2" borderId="0" xfId="0" applyFont="1" applyFill="1" applyAlignment="1">
      <alignment horizontal="right" wrapText="1"/>
    </xf>
    <xf numFmtId="0" fontId="5" fillId="0" borderId="0" xfId="0" applyFont="1" applyFill="1" applyAlignment="1">
      <alignment wrapText="1"/>
    </xf>
    <xf numFmtId="0" fontId="4" fillId="0" borderId="0" xfId="0" applyFont="1" applyFill="1"/>
    <xf numFmtId="14" fontId="4" fillId="0" borderId="0" xfId="0" applyNumberFormat="1" applyFont="1" applyFill="1"/>
    <xf numFmtId="164" fontId="4" fillId="0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6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6" fontId="0" fillId="0" borderId="1" xfId="0" applyNumberFormat="1" applyBorder="1" applyAlignment="1">
      <alignment horizontal="right" vertical="center"/>
    </xf>
    <xf numFmtId="0" fontId="7" fillId="0" borderId="0" xfId="0" applyFont="1"/>
    <xf numFmtId="0" fontId="0" fillId="0" borderId="0" xfId="0" applyFill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165" fontId="7" fillId="0" borderId="0" xfId="0" applyNumberFormat="1" applyFont="1"/>
    <xf numFmtId="14" fontId="7" fillId="0" borderId="0" xfId="0" applyNumberFormat="1" applyFont="1"/>
    <xf numFmtId="0" fontId="7" fillId="0" borderId="0" xfId="0" applyNumberFormat="1" applyFont="1"/>
    <xf numFmtId="164" fontId="6" fillId="3" borderId="0" xfId="0" applyNumberFormat="1" applyFont="1" applyFill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title>
      <c:tx>
        <c:rich>
          <a:bodyPr/>
          <a:lstStyle/>
          <a:p>
            <a:pPr>
              <a:defRPr sz="1600">
                <a:latin typeface="Corbel" panose="020B0503020204020204" pitchFamily="34" charset="0"/>
              </a:defRPr>
            </a:pPr>
            <a:r>
              <a:rPr lang="en-US" sz="1600">
                <a:latin typeface="Corbel" panose="020B0503020204020204" pitchFamily="34" charset="0"/>
              </a:rPr>
              <a:t>Employee Count by Department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'HR WorkSheet'!$A$2</c:f>
              <c:strCache>
                <c:ptCount val="1"/>
                <c:pt idx="0">
                  <c:v>Accounting</c:v>
                </c:pt>
              </c:strCache>
            </c:strRef>
          </c:tx>
          <c:spPr>
            <a:ln>
              <a:noFill/>
            </a:ln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  <a:softEdge rad="25400"/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 sz="1100" b="1">
                    <a:solidFill>
                      <a:schemeClr val="accent2">
                        <a:lumMod val="60000"/>
                        <a:lumOff val="40000"/>
                      </a:schemeClr>
                    </a:solidFill>
                    <a:latin typeface="Corbel" panose="020B0503020204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'HR WorkSheet'!$A$1</c:f>
              <c:strCache>
                <c:ptCount val="1"/>
                <c:pt idx="0">
                  <c:v>Departments</c:v>
                </c:pt>
              </c:strCache>
            </c:strRef>
          </c:cat>
          <c:val>
            <c:numRef>
              <c:f>'HR WorkSheet'!$B$2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1"/>
          <c:order val="1"/>
          <c:tx>
            <c:strRef>
              <c:f>'HR WorkSheet'!$A$3</c:f>
              <c:strCache>
                <c:ptCount val="1"/>
                <c:pt idx="0">
                  <c:v>Administration</c:v>
                </c:pt>
              </c:strCache>
            </c:strRef>
          </c:tx>
          <c:spPr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  <a:softEdge rad="25400"/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 sz="1100" b="1">
                    <a:solidFill>
                      <a:schemeClr val="accent2">
                        <a:lumMod val="60000"/>
                        <a:lumOff val="40000"/>
                      </a:schemeClr>
                    </a:solidFill>
                    <a:latin typeface="Corbel" panose="020B0503020204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'HR WorkSheet'!$A$1</c:f>
              <c:strCache>
                <c:ptCount val="1"/>
                <c:pt idx="0">
                  <c:v>Departments</c:v>
                </c:pt>
              </c:strCache>
            </c:strRef>
          </c:cat>
          <c:val>
            <c:numRef>
              <c:f>'HR WorkSheet'!$B$3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2"/>
          <c:tx>
            <c:strRef>
              <c:f>'HR WorkSheet'!$A$4</c:f>
              <c:strCache>
                <c:ptCount val="1"/>
                <c:pt idx="0">
                  <c:v>Customer Support</c:v>
                </c:pt>
              </c:strCache>
            </c:strRef>
          </c:tx>
          <c:spPr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  <a:softEdge rad="25400"/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 sz="1100" b="1">
                    <a:solidFill>
                      <a:schemeClr val="accent2">
                        <a:lumMod val="60000"/>
                        <a:lumOff val="40000"/>
                      </a:schemeClr>
                    </a:solidFill>
                    <a:latin typeface="Corbel" panose="020B0503020204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'HR WorkSheet'!$A$1</c:f>
              <c:strCache>
                <c:ptCount val="1"/>
                <c:pt idx="0">
                  <c:v>Departments</c:v>
                </c:pt>
              </c:strCache>
            </c:strRef>
          </c:cat>
          <c:val>
            <c:numRef>
              <c:f>'HR WorkSheet'!$B$4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'HR WorkSheet'!$A$5</c:f>
              <c:strCache>
                <c:ptCount val="1"/>
                <c:pt idx="0">
                  <c:v>Finance</c:v>
                </c:pt>
              </c:strCache>
            </c:strRef>
          </c:tx>
          <c:spPr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  <a:softEdge rad="25400"/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 sz="1100" b="1">
                    <a:solidFill>
                      <a:schemeClr val="accent2">
                        <a:lumMod val="60000"/>
                        <a:lumOff val="40000"/>
                      </a:schemeClr>
                    </a:solidFill>
                    <a:latin typeface="Corbel" panose="020B0503020204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'HR WorkSheet'!$A$1</c:f>
              <c:strCache>
                <c:ptCount val="1"/>
                <c:pt idx="0">
                  <c:v>Departments</c:v>
                </c:pt>
              </c:strCache>
            </c:strRef>
          </c:cat>
          <c:val>
            <c:numRef>
              <c:f>'HR WorkSheet'!$B$5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4"/>
          <c:order val="4"/>
          <c:tx>
            <c:strRef>
              <c:f>'HR WorkSheet'!$A$6</c:f>
              <c:strCache>
                <c:ptCount val="1"/>
                <c:pt idx="0">
                  <c:v>Human Resources</c:v>
                </c:pt>
              </c:strCache>
            </c:strRef>
          </c:tx>
          <c:spPr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  <a:softEdge rad="25400"/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 sz="1100" b="1">
                    <a:solidFill>
                      <a:schemeClr val="accent2">
                        <a:lumMod val="60000"/>
                        <a:lumOff val="40000"/>
                      </a:schemeClr>
                    </a:solidFill>
                    <a:latin typeface="Corbel" panose="020B0503020204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'HR WorkSheet'!$A$1</c:f>
              <c:strCache>
                <c:ptCount val="1"/>
                <c:pt idx="0">
                  <c:v>Departments</c:v>
                </c:pt>
              </c:strCache>
            </c:strRef>
          </c:cat>
          <c:val>
            <c:numRef>
              <c:f>'HR WorkSheet'!$B$6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5"/>
          <c:order val="5"/>
          <c:tx>
            <c:strRef>
              <c:f>'HR WorkSheet'!$A$7</c:f>
              <c:strCache>
                <c:ptCount val="1"/>
                <c:pt idx="0">
                  <c:v>IT</c:v>
                </c:pt>
              </c:strCache>
            </c:strRef>
          </c:tx>
          <c:spPr>
            <a:ln w="38100" cap="rnd" cmpd="dbl">
              <a:noFill/>
            </a:ln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  <a:softEdge rad="25400"/>
            </a:effectLst>
          </c:spPr>
          <c:invertIfNegative val="0"/>
          <c:dLbls>
            <c:txPr>
              <a:bodyPr rot="-5400000"/>
              <a:lstStyle/>
              <a:p>
                <a:pPr>
                  <a:defRPr sz="1100" b="1">
                    <a:solidFill>
                      <a:schemeClr val="accent2">
                        <a:lumMod val="60000"/>
                        <a:lumOff val="40000"/>
                      </a:schemeClr>
                    </a:solidFill>
                    <a:latin typeface="Corbel" panose="020B0503020204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'HR WorkSheet'!$A$1</c:f>
              <c:strCache>
                <c:ptCount val="1"/>
                <c:pt idx="0">
                  <c:v>Departments</c:v>
                </c:pt>
              </c:strCache>
            </c:strRef>
          </c:cat>
          <c:val>
            <c:numRef>
              <c:f>'HR WorkSheet'!$B$7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6"/>
          <c:order val="6"/>
          <c:tx>
            <c:strRef>
              <c:f>'HR WorkSheet'!$A$8</c:f>
              <c:strCache>
                <c:ptCount val="1"/>
                <c:pt idx="0">
                  <c:v>Marketing</c:v>
                </c:pt>
              </c:strCache>
            </c:strRef>
          </c:tx>
          <c:spPr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  <a:softEdge rad="25400"/>
            </a:effectLst>
          </c:spPr>
          <c:invertIfNegative val="0"/>
          <c:dLbls>
            <c:spPr>
              <a:effectLst>
                <a:outerShdw blurRad="76200" dir="13500000" sy="23000" kx="1200000" algn="br" rotWithShape="0">
                  <a:prstClr val="black">
                    <a:alpha val="20000"/>
                  </a:prstClr>
                </a:outerShdw>
              </a:effectLst>
            </c:spPr>
            <c:txPr>
              <a:bodyPr rot="-5400000"/>
              <a:lstStyle/>
              <a:p>
                <a:pPr>
                  <a:defRPr sz="1100" b="1">
                    <a:solidFill>
                      <a:schemeClr val="accent2">
                        <a:lumMod val="75000"/>
                      </a:schemeClr>
                    </a:solidFill>
                    <a:latin typeface="Corbel" panose="020B0503020204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'HR WorkSheet'!$A$1</c:f>
              <c:strCache>
                <c:ptCount val="1"/>
                <c:pt idx="0">
                  <c:v>Departments</c:v>
                </c:pt>
              </c:strCache>
            </c:strRef>
          </c:cat>
          <c:val>
            <c:numRef>
              <c:f>'HR WorkSheet'!$B$8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7"/>
          <c:order val="7"/>
          <c:tx>
            <c:strRef>
              <c:f>'HR WorkSheet'!$A$9</c:f>
              <c:strCache>
                <c:ptCount val="1"/>
                <c:pt idx="0">
                  <c:v>R&amp;D</c:v>
                </c:pt>
              </c:strCache>
            </c:strRef>
          </c:tx>
          <c:spPr>
            <a:ln w="3175" cmpd="sng"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  <a:softEdge rad="25400"/>
            </a:effectLst>
          </c:spPr>
          <c:invertIfNegative val="0"/>
          <c:dLbls>
            <c:txPr>
              <a:bodyPr rot="-5400000"/>
              <a:lstStyle/>
              <a:p>
                <a:pPr>
                  <a:defRPr sz="1100" b="1">
                    <a:solidFill>
                      <a:schemeClr val="accent2">
                        <a:lumMod val="75000"/>
                      </a:schemeClr>
                    </a:solidFill>
                    <a:latin typeface="Corbel" panose="020B0503020204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'HR WorkSheet'!$A$1</c:f>
              <c:strCache>
                <c:ptCount val="1"/>
                <c:pt idx="0">
                  <c:v>Departments</c:v>
                </c:pt>
              </c:strCache>
            </c:strRef>
          </c:cat>
          <c:val>
            <c:numRef>
              <c:f>'HR WorkSheet'!$B$9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8"/>
          <c:order val="8"/>
          <c:tx>
            <c:strRef>
              <c:f>'HR WorkSheet'!$A$10</c:f>
              <c:strCache>
                <c:ptCount val="1"/>
                <c:pt idx="0">
                  <c:v>Sales</c:v>
                </c:pt>
              </c:strCache>
            </c:strRef>
          </c:tx>
          <c:spPr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  <a:softEdge rad="25400"/>
            </a:effectLst>
          </c:spPr>
          <c:invertIfNegative val="0"/>
          <c:dLbls>
            <c:txPr>
              <a:bodyPr rot="-5400000"/>
              <a:lstStyle/>
              <a:p>
                <a:pPr>
                  <a:defRPr sz="1100" b="1">
                    <a:solidFill>
                      <a:schemeClr val="accent2">
                        <a:lumMod val="75000"/>
                      </a:schemeClr>
                    </a:solidFill>
                    <a:latin typeface="Corbel" panose="020B0503020204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'HR WorkSheet'!$A$1</c:f>
              <c:strCache>
                <c:ptCount val="1"/>
                <c:pt idx="0">
                  <c:v>Departments</c:v>
                </c:pt>
              </c:strCache>
            </c:strRef>
          </c:cat>
          <c:val>
            <c:numRef>
              <c:f>'HR WorkSheet'!$B$10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40"/>
        <c:axId val="185000320"/>
        <c:axId val="185001856"/>
      </c:barChart>
      <c:catAx>
        <c:axId val="185000320"/>
        <c:scaling>
          <c:orientation val="minMax"/>
        </c:scaling>
        <c:delete val="1"/>
        <c:axPos val="b"/>
        <c:majorTickMark val="out"/>
        <c:minorTickMark val="none"/>
        <c:tickLblPos val="none"/>
        <c:crossAx val="185001856"/>
        <c:crosses val="autoZero"/>
        <c:auto val="1"/>
        <c:lblAlgn val="ctr"/>
        <c:lblOffset val="100"/>
        <c:noMultiLvlLbl val="0"/>
      </c:catAx>
      <c:valAx>
        <c:axId val="185001856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Corbel" panose="020B0503020204020204" pitchFamily="34" charset="0"/>
              </a:defRPr>
            </a:pPr>
            <a:endParaRPr lang="en-US"/>
          </a:p>
        </c:txPr>
        <c:crossAx val="185000320"/>
        <c:crosses val="autoZero"/>
        <c:crossBetween val="between"/>
        <c:majorUnit val="5"/>
      </c:valAx>
    </c:plotArea>
    <c:plotVisOnly val="1"/>
    <c:dispBlanksAs val="gap"/>
    <c:showDLblsOverMax val="0"/>
  </c:chart>
  <c:spPr>
    <a:ln w="57150" cap="rnd" cmpd="dbl">
      <a:solidFill>
        <a:schemeClr val="tx1"/>
      </a:solidFill>
    </a:ln>
    <a:effectLst/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title>
      <c:tx>
        <c:rich>
          <a:bodyPr/>
          <a:lstStyle/>
          <a:p>
            <a:pPr>
              <a:defRPr sz="1600">
                <a:latin typeface="Corbel" panose="020B0503020204020204" pitchFamily="34" charset="0"/>
              </a:defRPr>
            </a:pPr>
            <a:r>
              <a:rPr lang="en-US" sz="1600">
                <a:latin typeface="Corbel" panose="020B0503020204020204" pitchFamily="34" charset="0"/>
              </a:rPr>
              <a:t>Payroll Summary by Department</a:t>
            </a:r>
            <a:r>
              <a:rPr lang="en-US" sz="1600" baseline="0">
                <a:latin typeface="Corbel" panose="020B0503020204020204" pitchFamily="34" charset="0"/>
              </a:rPr>
              <a:t> ($1,000's)</a:t>
            </a:r>
            <a:endParaRPr lang="en-US" sz="1600">
              <a:latin typeface="Corbel" panose="020B0503020204020204" pitchFamily="34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Salary</c:v>
          </c:tx>
          <c:spPr>
            <a:solidFill>
              <a:schemeClr val="accent1"/>
            </a:solidFill>
            <a:ln w="19050" cap="rnd">
              <a:noFill/>
            </a:ln>
            <a:effectLst>
              <a:outerShdw blurRad="50800" dir="13500000" sy="23000" kx="1200000" algn="b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txPr>
              <a:bodyPr rot="-5400000" vert="horz"/>
              <a:lstStyle/>
              <a:p>
                <a:pPr>
                  <a:defRPr sz="1100" b="1" cap="none" baseline="0">
                    <a:solidFill>
                      <a:schemeClr val="accent2">
                        <a:lumMod val="60000"/>
                        <a:lumOff val="40000"/>
                      </a:schemeClr>
                    </a:solidFill>
                    <a:latin typeface="Corbel" panose="020B0503020204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'HR WorkSheet'!$A$2:$A$10</c:f>
              <c:strCache>
                <c:ptCount val="9"/>
                <c:pt idx="0">
                  <c:v>Accounting</c:v>
                </c:pt>
                <c:pt idx="1">
                  <c:v>Administration</c:v>
                </c:pt>
                <c:pt idx="2">
                  <c:v>Customer Support</c:v>
                </c:pt>
                <c:pt idx="3">
                  <c:v>Finance</c:v>
                </c:pt>
                <c:pt idx="4">
                  <c:v>Human Resources</c:v>
                </c:pt>
                <c:pt idx="5">
                  <c:v>IT</c:v>
                </c:pt>
                <c:pt idx="6">
                  <c:v>Marketing</c:v>
                </c:pt>
                <c:pt idx="7">
                  <c:v>R&amp;D</c:v>
                </c:pt>
                <c:pt idx="8">
                  <c:v>Sales</c:v>
                </c:pt>
              </c:strCache>
            </c:strRef>
          </c:cat>
          <c:val>
            <c:numRef>
              <c:f>'HR WorkSheet'!$C$2:$C$10</c:f>
              <c:numCache>
                <c:formatCode>"$"#,##0.00</c:formatCode>
                <c:ptCount val="9"/>
                <c:pt idx="0">
                  <c:v>572000</c:v>
                </c:pt>
                <c:pt idx="1">
                  <c:v>904000</c:v>
                </c:pt>
                <c:pt idx="2">
                  <c:v>317000</c:v>
                </c:pt>
                <c:pt idx="3">
                  <c:v>554000</c:v>
                </c:pt>
                <c:pt idx="4">
                  <c:v>517000</c:v>
                </c:pt>
                <c:pt idx="5">
                  <c:v>1022000</c:v>
                </c:pt>
                <c:pt idx="6">
                  <c:v>638000</c:v>
                </c:pt>
                <c:pt idx="7">
                  <c:v>925000</c:v>
                </c:pt>
                <c:pt idx="8">
                  <c:v>841000</c:v>
                </c:pt>
              </c:numCache>
            </c:numRef>
          </c:val>
        </c:ser>
        <c:ser>
          <c:idx val="2"/>
          <c:order val="1"/>
          <c:tx>
            <c:v>Overtime</c:v>
          </c:tx>
          <c:spPr>
            <a:solidFill>
              <a:schemeClr val="bg1"/>
            </a:solidFill>
            <a:ln w="19050" cap="rnd" cmpd="sng">
              <a:noFill/>
            </a:ln>
            <a:effectLst/>
          </c:spPr>
          <c:invertIfNegative val="0"/>
          <c:cat>
            <c:strRef>
              <c:f>'HR WorkSheet'!$A$2:$A$10</c:f>
              <c:strCache>
                <c:ptCount val="9"/>
                <c:pt idx="0">
                  <c:v>Accounting</c:v>
                </c:pt>
                <c:pt idx="1">
                  <c:v>Administration</c:v>
                </c:pt>
                <c:pt idx="2">
                  <c:v>Customer Support</c:v>
                </c:pt>
                <c:pt idx="3">
                  <c:v>Finance</c:v>
                </c:pt>
                <c:pt idx="4">
                  <c:v>Human Resources</c:v>
                </c:pt>
                <c:pt idx="5">
                  <c:v>IT</c:v>
                </c:pt>
                <c:pt idx="6">
                  <c:v>Marketing</c:v>
                </c:pt>
                <c:pt idx="7">
                  <c:v>R&amp;D</c:v>
                </c:pt>
                <c:pt idx="8">
                  <c:v>Sales</c:v>
                </c:pt>
              </c:strCache>
            </c:strRef>
          </c:cat>
          <c:val>
            <c:numRef>
              <c:f>'HR WorkSheet'!$E$2:$E$10</c:f>
              <c:numCache>
                <c:formatCode>"$"#,##0.00</c:formatCode>
                <c:ptCount val="9"/>
                <c:pt idx="0">
                  <c:v>29490</c:v>
                </c:pt>
                <c:pt idx="1">
                  <c:v>40720</c:v>
                </c:pt>
                <c:pt idx="2">
                  <c:v>12310</c:v>
                </c:pt>
                <c:pt idx="3">
                  <c:v>26400</c:v>
                </c:pt>
                <c:pt idx="4">
                  <c:v>13110</c:v>
                </c:pt>
                <c:pt idx="5">
                  <c:v>14070</c:v>
                </c:pt>
                <c:pt idx="6">
                  <c:v>18380</c:v>
                </c:pt>
                <c:pt idx="7">
                  <c:v>28820</c:v>
                </c:pt>
                <c:pt idx="8">
                  <c:v>780</c:v>
                </c:pt>
              </c:numCache>
            </c:numRef>
          </c:val>
        </c:ser>
        <c:ser>
          <c:idx val="1"/>
          <c:order val="2"/>
          <c:tx>
            <c:v>Bonuses</c:v>
          </c:tx>
          <c:spPr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  <a:ln>
              <a:noFill/>
            </a:ln>
            <a:effectLst/>
          </c:spPr>
          <c:invertIfNegative val="0"/>
          <c:cat>
            <c:strRef>
              <c:f>'HR WorkSheet'!$A$2:$A$10</c:f>
              <c:strCache>
                <c:ptCount val="9"/>
                <c:pt idx="0">
                  <c:v>Accounting</c:v>
                </c:pt>
                <c:pt idx="1">
                  <c:v>Administration</c:v>
                </c:pt>
                <c:pt idx="2">
                  <c:v>Customer Support</c:v>
                </c:pt>
                <c:pt idx="3">
                  <c:v>Finance</c:v>
                </c:pt>
                <c:pt idx="4">
                  <c:v>Human Resources</c:v>
                </c:pt>
                <c:pt idx="5">
                  <c:v>IT</c:v>
                </c:pt>
                <c:pt idx="6">
                  <c:v>Marketing</c:v>
                </c:pt>
                <c:pt idx="7">
                  <c:v>R&amp;D</c:v>
                </c:pt>
                <c:pt idx="8">
                  <c:v>Sales</c:v>
                </c:pt>
              </c:strCache>
            </c:strRef>
          </c:cat>
          <c:val>
            <c:numRef>
              <c:f>'HR WorkSheet'!$D$2:$D$10</c:f>
              <c:numCache>
                <c:formatCode>"$"#,##0.00</c:formatCode>
                <c:ptCount val="9"/>
                <c:pt idx="0">
                  <c:v>50540</c:v>
                </c:pt>
                <c:pt idx="1">
                  <c:v>98520</c:v>
                </c:pt>
                <c:pt idx="2">
                  <c:v>33920</c:v>
                </c:pt>
                <c:pt idx="3">
                  <c:v>52830</c:v>
                </c:pt>
                <c:pt idx="4">
                  <c:v>48320</c:v>
                </c:pt>
                <c:pt idx="5">
                  <c:v>100780</c:v>
                </c:pt>
                <c:pt idx="6">
                  <c:v>63110</c:v>
                </c:pt>
                <c:pt idx="7">
                  <c:v>99040</c:v>
                </c:pt>
                <c:pt idx="8">
                  <c:v>402080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6292736"/>
        <c:axId val="216294528"/>
      </c:barChart>
      <c:catAx>
        <c:axId val="216292736"/>
        <c:scaling>
          <c:orientation val="minMax"/>
        </c:scaling>
        <c:delete val="1"/>
        <c:axPos val="b"/>
        <c:majorTickMark val="out"/>
        <c:minorTickMark val="none"/>
        <c:tickLblPos val="none"/>
        <c:crossAx val="216294528"/>
        <c:crosses val="autoZero"/>
        <c:auto val="1"/>
        <c:lblAlgn val="ctr"/>
        <c:lblOffset val="100"/>
        <c:noMultiLvlLbl val="0"/>
      </c:catAx>
      <c:valAx>
        <c:axId val="216294528"/>
        <c:scaling>
          <c:orientation val="minMax"/>
          <c:max val="1300000"/>
          <c:min val="0"/>
        </c:scaling>
        <c:delete val="0"/>
        <c:axPos val="l"/>
        <c:majorGridlines/>
        <c:numFmt formatCode="#,##0" sourceLinked="0"/>
        <c:majorTickMark val="out"/>
        <c:minorTickMark val="out"/>
        <c:tickLblPos val="nextTo"/>
        <c:txPr>
          <a:bodyPr/>
          <a:lstStyle/>
          <a:p>
            <a:pPr>
              <a:defRPr sz="1100" b="1">
                <a:latin typeface="Corbel" panose="020B0503020204020204" pitchFamily="34" charset="0"/>
              </a:defRPr>
            </a:pPr>
            <a:endParaRPr lang="en-US"/>
          </a:p>
        </c:txPr>
        <c:crossAx val="216292736"/>
        <c:crosses val="autoZero"/>
        <c:crossBetween val="between"/>
        <c:majorUnit val="200000"/>
        <c:minorUnit val="100000"/>
        <c:dispUnits>
          <c:builtInUnit val="thousands"/>
        </c:dispUnits>
      </c:valAx>
    </c:plotArea>
    <c:legend>
      <c:legendPos val="t"/>
      <c:layout>
        <c:manualLayout>
          <c:xMode val="edge"/>
          <c:yMode val="edge"/>
          <c:x val="0.12216558367097324"/>
          <c:y val="0.14885931104876271"/>
          <c:w val="0.40677317827660531"/>
          <c:h val="8.2615649606299246E-2"/>
        </c:manualLayout>
      </c:layout>
      <c:overlay val="1"/>
    </c:legend>
    <c:plotVisOnly val="1"/>
    <c:dispBlanksAs val="gap"/>
    <c:showDLblsOverMax val="0"/>
  </c:chart>
  <c:spPr>
    <a:ln w="57150" cap="rnd" cmpd="dbl">
      <a:solidFill>
        <a:schemeClr val="tx1"/>
      </a:solidFill>
    </a:ln>
    <a:effectLst/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title>
      <c:tx>
        <c:rich>
          <a:bodyPr/>
          <a:lstStyle/>
          <a:p>
            <a:pPr>
              <a:defRPr sz="1600">
                <a:latin typeface="Corbel" panose="020B0503020204020204" pitchFamily="34" charset="0"/>
              </a:defRPr>
            </a:pPr>
            <a:r>
              <a:rPr lang="en-US" sz="1600">
                <a:latin typeface="Corbel" panose="020B0503020204020204" pitchFamily="34" charset="0"/>
              </a:rPr>
              <a:t>Employee Count by Salary Range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'HR WorkSheet'!$A$17</c:f>
              <c:strCache>
                <c:ptCount val="1"/>
                <c:pt idx="0">
                  <c:v>$00,000 - $29,999</c:v>
                </c:pt>
              </c:strCache>
            </c:strRef>
          </c:tx>
          <c:spPr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  <a:softEdge rad="25400"/>
            </a:effectLst>
          </c:spPr>
          <c:invertIfNegative val="0"/>
          <c:val>
            <c:numRef>
              <c:f>'HR WorkSheet'!$B$17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'HR WorkSheet'!$A$18</c:f>
              <c:strCache>
                <c:ptCount val="1"/>
                <c:pt idx="0">
                  <c:v>$30,000 - $39,999</c:v>
                </c:pt>
              </c:strCache>
            </c:strRef>
          </c:tx>
          <c:spPr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  <a:softEdge rad="25400"/>
            </a:effectLst>
          </c:spPr>
          <c:invertIfNegative val="0"/>
          <c:val>
            <c:numRef>
              <c:f>'HR WorkSheet'!$B$18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2"/>
          <c:order val="2"/>
          <c:tx>
            <c:strRef>
              <c:f>'HR WorkSheet'!$A$19</c:f>
              <c:strCache>
                <c:ptCount val="1"/>
                <c:pt idx="0">
                  <c:v>$40,000 - $49,999</c:v>
                </c:pt>
              </c:strCache>
            </c:strRef>
          </c:tx>
          <c:spPr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  <a:softEdge rad="25400"/>
            </a:effectLst>
          </c:spPr>
          <c:invertIfNegative val="0"/>
          <c:val>
            <c:numRef>
              <c:f>'HR WorkSheet'!$B$19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'HR WorkSheet'!$A$20</c:f>
              <c:strCache>
                <c:ptCount val="1"/>
                <c:pt idx="0">
                  <c:v>$50,000 - $59,999</c:v>
                </c:pt>
              </c:strCache>
            </c:strRef>
          </c:tx>
          <c:spPr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  <a:softEdge rad="25400"/>
            </a:effectLst>
          </c:spPr>
          <c:invertIfNegative val="0"/>
          <c:val>
            <c:numRef>
              <c:f>'HR WorkSheet'!$B$20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4"/>
          <c:order val="4"/>
          <c:tx>
            <c:strRef>
              <c:f>'HR WorkSheet'!$A$21</c:f>
              <c:strCache>
                <c:ptCount val="1"/>
                <c:pt idx="0">
                  <c:v>$60,000 - $69,999</c:v>
                </c:pt>
              </c:strCache>
            </c:strRef>
          </c:tx>
          <c:spPr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  <a:softEdge rad="25400"/>
            </a:effectLst>
          </c:spPr>
          <c:invertIfNegative val="0"/>
          <c:val>
            <c:numRef>
              <c:f>'HR WorkSheet'!$B$21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5"/>
          <c:order val="5"/>
          <c:tx>
            <c:strRef>
              <c:f>'HR WorkSheet'!$A$22</c:f>
              <c:strCache>
                <c:ptCount val="1"/>
                <c:pt idx="0">
                  <c:v>$70,000 - $79,999</c:v>
                </c:pt>
              </c:strCache>
            </c:strRef>
          </c:tx>
          <c:spPr>
            <a:ln w="38100" cap="rnd" cmpd="dbl">
              <a:noFill/>
            </a:ln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  <a:softEdge rad="25400"/>
            </a:effectLst>
          </c:spPr>
          <c:invertIfNegative val="0"/>
          <c:val>
            <c:numRef>
              <c:f>'HR WorkSheet'!$B$22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6"/>
          <c:order val="6"/>
          <c:tx>
            <c:strRef>
              <c:f>'HR WorkSheet'!$A$23</c:f>
              <c:strCache>
                <c:ptCount val="1"/>
                <c:pt idx="0">
                  <c:v>$80,000 - $89,999</c:v>
                </c:pt>
              </c:strCache>
            </c:strRef>
          </c:tx>
          <c:spPr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  <a:softEdge rad="25400"/>
            </a:effectLst>
          </c:spPr>
          <c:invertIfNegative val="0"/>
          <c:val>
            <c:numRef>
              <c:f>'HR WorkSheet'!$B$23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7"/>
          <c:order val="7"/>
          <c:tx>
            <c:strRef>
              <c:f>'HR WorkSheet'!$A$24</c:f>
              <c:strCache>
                <c:ptCount val="1"/>
                <c:pt idx="0">
                  <c:v>$90,000 - $99,999</c:v>
                </c:pt>
              </c:strCache>
            </c:strRef>
          </c:tx>
          <c:spPr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  <a:softEdge rad="25400"/>
            </a:effectLst>
          </c:spPr>
          <c:invertIfNegative val="0"/>
          <c:val>
            <c:numRef>
              <c:f>'HR WorkSheet'!$B$24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8"/>
          <c:order val="8"/>
          <c:tx>
            <c:strRef>
              <c:f>'HR WorkSheet'!$A$25</c:f>
              <c:strCache>
                <c:ptCount val="1"/>
                <c:pt idx="0">
                  <c:v>$100,000+</c:v>
                </c:pt>
              </c:strCache>
            </c:strRef>
          </c:tx>
          <c:spPr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  <a:softEdge rad="25400"/>
            </a:effectLst>
          </c:spPr>
          <c:invertIfNegative val="0"/>
          <c:val>
            <c:numRef>
              <c:f>'HR WorkSheet'!$B$25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6330240"/>
        <c:axId val="216331776"/>
      </c:barChart>
      <c:catAx>
        <c:axId val="216330240"/>
        <c:scaling>
          <c:orientation val="minMax"/>
        </c:scaling>
        <c:delete val="1"/>
        <c:axPos val="l"/>
        <c:majorTickMark val="out"/>
        <c:minorTickMark val="none"/>
        <c:tickLblPos val="none"/>
        <c:crossAx val="216331776"/>
        <c:crosses val="autoZero"/>
        <c:auto val="1"/>
        <c:lblAlgn val="ctr"/>
        <c:lblOffset val="100"/>
        <c:noMultiLvlLbl val="0"/>
      </c:catAx>
      <c:valAx>
        <c:axId val="216331776"/>
        <c:scaling>
          <c:orientation val="minMax"/>
          <c:max val="2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Corbel" panose="020B0503020204020204" pitchFamily="34" charset="0"/>
              </a:defRPr>
            </a:pPr>
            <a:endParaRPr lang="en-US"/>
          </a:p>
        </c:txPr>
        <c:crossAx val="216330240"/>
        <c:crosses val="autoZero"/>
        <c:crossBetween val="between"/>
        <c:majorUnit val="5"/>
      </c:valAx>
    </c:plotArea>
    <c:legend>
      <c:legendPos val="l"/>
      <c:layout>
        <c:manualLayout>
          <c:xMode val="edge"/>
          <c:yMode val="edge"/>
          <c:x val="4.7619047619047623E-2"/>
          <c:y val="0.17344706911636079"/>
          <c:w val="0.23913885764279474"/>
          <c:h val="0.70121447642320622"/>
        </c:manualLayout>
      </c:layout>
      <c:overlay val="0"/>
      <c:txPr>
        <a:bodyPr/>
        <a:lstStyle/>
        <a:p>
          <a:pPr>
            <a:defRPr>
              <a:solidFill>
                <a:schemeClr val="accent2">
                  <a:lumMod val="7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 w="57150" cap="rnd" cmpd="dbl">
      <a:solidFill>
        <a:schemeClr val="tx1"/>
      </a:solidFill>
    </a:ln>
    <a:effectLst/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Payroll Summary by Department ($1,000's)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6732416"/>
        <c:axId val="216733952"/>
      </c:barChart>
      <c:catAx>
        <c:axId val="216732416"/>
        <c:scaling>
          <c:orientation val="minMax"/>
        </c:scaling>
        <c:delete val="1"/>
        <c:axPos val="b"/>
        <c:majorTickMark val="out"/>
        <c:minorTickMark val="none"/>
        <c:tickLblPos val="none"/>
        <c:crossAx val="216733952"/>
        <c:crosses val="autoZero"/>
        <c:auto val="1"/>
        <c:lblAlgn val="ctr"/>
        <c:lblOffset val="100"/>
        <c:noMultiLvlLbl val="0"/>
      </c:catAx>
      <c:valAx>
        <c:axId val="216733952"/>
        <c:scaling>
          <c:orientation val="minMax"/>
          <c:max val="1300000"/>
          <c:min val="0"/>
        </c:scaling>
        <c:delete val="1"/>
        <c:axPos val="l"/>
        <c:majorGridlines/>
        <c:numFmt formatCode="#,##0" sourceLinked="0"/>
        <c:majorTickMark val="out"/>
        <c:minorTickMark val="out"/>
        <c:tickLblPos val="none"/>
        <c:crossAx val="216732416"/>
        <c:crosses val="autoZero"/>
        <c:crossBetween val="between"/>
        <c:majorUnit val="200000"/>
        <c:minorUnit val="100000"/>
        <c:dispUnits>
          <c:builtInUnit val="thousands"/>
        </c:dispUnits>
      </c:valAx>
    </c:plotArea>
    <c:legend>
      <c:legendPos val="t"/>
      <c:layout>
        <c:manualLayout>
          <c:xMode val="edge"/>
          <c:yMode val="edge"/>
          <c:x val="0.11957651126942466"/>
          <c:y val="0.27657336418474093"/>
          <c:w val="0.40677317827660531"/>
          <c:h val="8.2615649606299246E-2"/>
        </c:manualLayout>
      </c:layout>
      <c:overlay val="1"/>
    </c:legend>
    <c:plotVisOnly val="1"/>
    <c:dispBlanksAs val="gap"/>
    <c:showDLblsOverMax val="0"/>
  </c:chart>
  <c:spPr>
    <a:gradFill flip="none" rotWithShape="1">
      <a:gsLst>
        <a:gs pos="47000">
          <a:srgbClr val="44546A">
            <a:lumMod val="75000"/>
            <a:alpha val="50000"/>
          </a:srgbClr>
        </a:gs>
        <a:gs pos="7000">
          <a:srgbClr val="0047FF">
            <a:alpha val="67000"/>
          </a:srgbClr>
        </a:gs>
        <a:gs pos="28000">
          <a:srgbClr val="000082"/>
        </a:gs>
        <a:gs pos="42999">
          <a:srgbClr val="0047FF"/>
        </a:gs>
        <a:gs pos="58000">
          <a:srgbClr val="000082"/>
        </a:gs>
        <a:gs pos="72000">
          <a:srgbClr val="0047FF"/>
        </a:gs>
        <a:gs pos="74000">
          <a:srgbClr val="000082">
            <a:alpha val="69000"/>
          </a:srgbClr>
        </a:gs>
        <a:gs pos="100000">
          <a:srgbClr val="0047FF"/>
        </a:gs>
      </a:gsLst>
      <a:lin ang="9000000" scaled="0"/>
      <a:tileRect/>
    </a:gradFill>
    <a:ln w="57150" cmpd="dbl">
      <a:solidFill>
        <a:sysClr val="windowText" lastClr="000000"/>
      </a:solidFill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title>
      <c:tx>
        <c:rich>
          <a:bodyPr/>
          <a:lstStyle/>
          <a:p>
            <a:pPr>
              <a:defRPr sz="1600">
                <a:latin typeface="Corbel" panose="020B0503020204020204" pitchFamily="34" charset="0"/>
              </a:defRPr>
            </a:pPr>
            <a:r>
              <a:rPr lang="en-US" sz="1600">
                <a:latin typeface="Corbel" panose="020B0503020204020204" pitchFamily="34" charset="0"/>
              </a:rPr>
              <a:t>Performance Score by Department</a:t>
            </a:r>
          </a:p>
        </c:rich>
      </c:tx>
      <c:layout/>
      <c:overlay val="0"/>
    </c:title>
    <c:autoTitleDeleted val="0"/>
    <c:view3D>
      <c:rotX val="5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Performance</c:v>
          </c:tx>
          <c:spPr>
            <a:ln>
              <a:noFill/>
            </a:ln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  <a:softEdge rad="25400"/>
            </a:effectLst>
            <a:scene3d>
              <a:camera prst="orthographicFront"/>
              <a:lightRig rig="threePt" dir="t"/>
            </a:scene3d>
            <a:sp3d prstMaterial="metal">
              <a:bevelT w="101600" h="101600"/>
            </a:sp3d>
          </c:spPr>
          <c:dLbls>
            <c:dLbl>
              <c:idx val="0"/>
              <c:layout>
                <c:manualLayout>
                  <c:x val="8.3171895179769362E-2"/>
                  <c:y val="-2.062929259591057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6413364996042206E-2"/>
                  <c:y val="-1.62937117890204E-2"/>
                </c:manualLayout>
              </c:layout>
              <c:spPr/>
              <c:txPr>
                <a:bodyPr rot="0" vert="horz"/>
                <a:lstStyle/>
                <a:p>
                  <a:pPr>
                    <a:defRPr sz="1050" b="1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atin typeface="Corbel" panose="020B0503020204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6773736616256322E-2"/>
                  <c:y val="-5.255944803306771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0390367870683072E-2"/>
                  <c:y val="-2.8088704480802203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1029454651501997E-2"/>
                  <c:y val="-3.3382054788061682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3819730866974961"/>
                  <c:y val="3.837647539566536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597341998916892E-2"/>
                  <c:y val="3.14331965989282E-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0646835812190143"/>
                  <c:y val="-5.323871941157054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8.538911802691318E-2"/>
                  <c:y val="-3.014569286623603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100" b="1">
                    <a:solidFill>
                      <a:schemeClr val="accent2">
                        <a:lumMod val="60000"/>
                        <a:lumOff val="40000"/>
                      </a:schemeClr>
                    </a:solidFill>
                    <a:latin typeface="Corbel" panose="020B0503020204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'HR WorkSheet'!$A$2:$A$10</c:f>
              <c:strCache>
                <c:ptCount val="9"/>
                <c:pt idx="0">
                  <c:v>Accounting</c:v>
                </c:pt>
                <c:pt idx="1">
                  <c:v>Administration</c:v>
                </c:pt>
                <c:pt idx="2">
                  <c:v>Customer Support</c:v>
                </c:pt>
                <c:pt idx="3">
                  <c:v>Finance</c:v>
                </c:pt>
                <c:pt idx="4">
                  <c:v>Human Resources</c:v>
                </c:pt>
                <c:pt idx="5">
                  <c:v>IT</c:v>
                </c:pt>
                <c:pt idx="6">
                  <c:v>Marketing</c:v>
                </c:pt>
                <c:pt idx="7">
                  <c:v>R&amp;D</c:v>
                </c:pt>
                <c:pt idx="8">
                  <c:v>Sales</c:v>
                </c:pt>
              </c:strCache>
            </c:strRef>
          </c:cat>
          <c:val>
            <c:numRef>
              <c:f>'HR WorkSheet'!$J$2:$J$10</c:f>
              <c:numCache>
                <c:formatCode>0</c:formatCode>
                <c:ptCount val="9"/>
                <c:pt idx="0">
                  <c:v>36</c:v>
                </c:pt>
                <c:pt idx="1">
                  <c:v>35</c:v>
                </c:pt>
                <c:pt idx="2">
                  <c:v>19</c:v>
                </c:pt>
                <c:pt idx="3">
                  <c:v>31</c:v>
                </c:pt>
                <c:pt idx="4">
                  <c:v>25</c:v>
                </c:pt>
                <c:pt idx="5">
                  <c:v>48</c:v>
                </c:pt>
                <c:pt idx="6">
                  <c:v>27</c:v>
                </c:pt>
                <c:pt idx="7">
                  <c:v>33</c:v>
                </c:pt>
                <c:pt idx="8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 w="57150" cap="rnd" cmpd="dbl">
      <a:solidFill>
        <a:schemeClr val="tx1"/>
      </a:solidFill>
    </a:ln>
    <a:effectLst/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pivotSource>
    <c:name>[Excel Forum Comp - HR Data - mgroll77.xlsx]HR WorkSheet!PivotTable1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Sick Days by Department (Pareto)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 rot="-5400000" vert="horz"/>
            <a:lstStyle/>
            <a:p>
              <a:pPr>
                <a:defRPr sz="1100" b="1">
                  <a:solidFill>
                    <a:schemeClr val="accent2">
                      <a:lumMod val="60000"/>
                      <a:lumOff val="40000"/>
                    </a:schemeClr>
                  </a:solidFill>
                  <a:latin typeface="Corbel" pitchFamily="34" charset="0"/>
                </a:defRPr>
              </a:pPr>
              <a:endParaRPr lang="en-US"/>
            </a:p>
          </c:txPr>
          <c:dLblPos val="inBase"/>
          <c:showLegendKey val="0"/>
          <c:showVal val="0"/>
          <c:showCatName val="1"/>
          <c:showSerName val="0"/>
          <c:showPercent val="0"/>
          <c:showBubbleSize val="0"/>
        </c:dLbl>
      </c:pivotFmt>
      <c:pivotFmt>
        <c:idx val="1"/>
        <c:marker>
          <c:symbol val="square"/>
          <c:size val="7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'HR WorkSheet'!$P$1:$P$2</c:f>
              <c:strCache>
                <c:ptCount val="1"/>
                <c:pt idx="0">
                  <c:v>Sum of Tot Sick
Days</c:v>
                </c:pt>
              </c:strCache>
            </c:strRef>
          </c:tx>
          <c:invertIfNegative val="0"/>
          <c:dLbls>
            <c:spPr/>
            <c:txPr>
              <a:bodyPr rot="-5400000" vert="horz"/>
              <a:lstStyle/>
              <a:p>
                <a:pPr>
                  <a:defRPr sz="1100" b="1">
                    <a:solidFill>
                      <a:schemeClr val="accent2">
                        <a:lumMod val="60000"/>
                        <a:lumOff val="40000"/>
                      </a:schemeClr>
                    </a:solidFill>
                    <a:latin typeface="Corbel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'HR WorkSheet'!$O$3:$O$12</c:f>
              <c:strCache>
                <c:ptCount val="9"/>
                <c:pt idx="0">
                  <c:v>Sales</c:v>
                </c:pt>
                <c:pt idx="1">
                  <c:v>Administration</c:v>
                </c:pt>
                <c:pt idx="2">
                  <c:v>R&amp;D</c:v>
                </c:pt>
                <c:pt idx="3">
                  <c:v>IT</c:v>
                </c:pt>
                <c:pt idx="4">
                  <c:v>Marketing</c:v>
                </c:pt>
                <c:pt idx="5">
                  <c:v>Finance</c:v>
                </c:pt>
                <c:pt idx="6">
                  <c:v>Accounting</c:v>
                </c:pt>
                <c:pt idx="7">
                  <c:v>Human Resources</c:v>
                </c:pt>
                <c:pt idx="8">
                  <c:v>Customer Support</c:v>
                </c:pt>
              </c:strCache>
            </c:strRef>
          </c:cat>
          <c:val>
            <c:numRef>
              <c:f>'HR WorkSheet'!$P$3:$P$12</c:f>
              <c:numCache>
                <c:formatCode>General</c:formatCode>
                <c:ptCount val="9"/>
                <c:pt idx="0">
                  <c:v>51</c:v>
                </c:pt>
                <c:pt idx="1">
                  <c:v>47</c:v>
                </c:pt>
                <c:pt idx="2">
                  <c:v>47</c:v>
                </c:pt>
                <c:pt idx="3">
                  <c:v>45</c:v>
                </c:pt>
                <c:pt idx="4">
                  <c:v>40</c:v>
                </c:pt>
                <c:pt idx="5">
                  <c:v>38</c:v>
                </c:pt>
                <c:pt idx="6">
                  <c:v>32</c:v>
                </c:pt>
                <c:pt idx="7">
                  <c:v>20</c:v>
                </c:pt>
                <c:pt idx="8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"/>
        <c:axId val="214342272"/>
        <c:axId val="214352256"/>
      </c:barChart>
      <c:lineChart>
        <c:grouping val="standard"/>
        <c:varyColors val="0"/>
        <c:ser>
          <c:idx val="1"/>
          <c:order val="1"/>
          <c:tx>
            <c:strRef>
              <c:f>'HR WorkSheet'!$Q$1:$Q$2</c:f>
              <c:strCache>
                <c:ptCount val="1"/>
                <c:pt idx="0">
                  <c:v>Sum of % Sick Days</c:v>
                </c:pt>
              </c:strCache>
            </c:strRef>
          </c:tx>
          <c:marker>
            <c:symbol val="square"/>
            <c:size val="7"/>
          </c:marker>
          <c:cat>
            <c:strRef>
              <c:f>'HR WorkSheet'!$O$3:$O$12</c:f>
              <c:strCache>
                <c:ptCount val="9"/>
                <c:pt idx="0">
                  <c:v>Sales</c:v>
                </c:pt>
                <c:pt idx="1">
                  <c:v>Administration</c:v>
                </c:pt>
                <c:pt idx="2">
                  <c:v>R&amp;D</c:v>
                </c:pt>
                <c:pt idx="3">
                  <c:v>IT</c:v>
                </c:pt>
                <c:pt idx="4">
                  <c:v>Marketing</c:v>
                </c:pt>
                <c:pt idx="5">
                  <c:v>Finance</c:v>
                </c:pt>
                <c:pt idx="6">
                  <c:v>Accounting</c:v>
                </c:pt>
                <c:pt idx="7">
                  <c:v>Human Resources</c:v>
                </c:pt>
                <c:pt idx="8">
                  <c:v>Customer Support</c:v>
                </c:pt>
              </c:strCache>
            </c:strRef>
          </c:cat>
          <c:val>
            <c:numRef>
              <c:f>'HR WorkSheet'!$Q$3:$Q$12</c:f>
              <c:numCache>
                <c:formatCode>0.00</c:formatCode>
                <c:ptCount val="9"/>
                <c:pt idx="0">
                  <c:v>15.133531157270031</c:v>
                </c:pt>
                <c:pt idx="1">
                  <c:v>29.080118694362021</c:v>
                </c:pt>
                <c:pt idx="2">
                  <c:v>43.026706231454014</c:v>
                </c:pt>
                <c:pt idx="3">
                  <c:v>56.379821958456979</c:v>
                </c:pt>
                <c:pt idx="4">
                  <c:v>68.249258160237389</c:v>
                </c:pt>
                <c:pt idx="5">
                  <c:v>79.525222551928778</c:v>
                </c:pt>
                <c:pt idx="6">
                  <c:v>89.020771513353111</c:v>
                </c:pt>
                <c:pt idx="7">
                  <c:v>94.955489614243319</c:v>
                </c:pt>
                <c:pt idx="8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5328"/>
        <c:axId val="214353792"/>
      </c:lineChart>
      <c:catAx>
        <c:axId val="214342272"/>
        <c:scaling>
          <c:orientation val="minMax"/>
        </c:scaling>
        <c:delete val="1"/>
        <c:axPos val="b"/>
        <c:majorTickMark val="out"/>
        <c:minorTickMark val="none"/>
        <c:tickLblPos val="none"/>
        <c:crossAx val="214352256"/>
        <c:crosses val="autoZero"/>
        <c:auto val="1"/>
        <c:lblAlgn val="ctr"/>
        <c:lblOffset val="100"/>
        <c:noMultiLvlLbl val="0"/>
      </c:catAx>
      <c:valAx>
        <c:axId val="214352256"/>
        <c:scaling>
          <c:orientation val="minMax"/>
          <c:max val="5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342272"/>
        <c:crosses val="autoZero"/>
        <c:crossBetween val="between"/>
        <c:majorUnit val="5"/>
      </c:valAx>
      <c:valAx>
        <c:axId val="214353792"/>
        <c:scaling>
          <c:orientation val="minMax"/>
          <c:max val="105"/>
          <c:min val="0"/>
        </c:scaling>
        <c:delete val="0"/>
        <c:axPos val="r"/>
        <c:numFmt formatCode="0.00" sourceLinked="1"/>
        <c:majorTickMark val="out"/>
        <c:minorTickMark val="none"/>
        <c:tickLblPos val="nextTo"/>
        <c:crossAx val="214355328"/>
        <c:crosses val="max"/>
        <c:crossBetween val="between"/>
        <c:majorUnit val="20"/>
      </c:valAx>
      <c:catAx>
        <c:axId val="214355328"/>
        <c:scaling>
          <c:orientation val="minMax"/>
        </c:scaling>
        <c:delete val="1"/>
        <c:axPos val="b"/>
        <c:majorTickMark val="out"/>
        <c:minorTickMark val="none"/>
        <c:tickLblPos val="none"/>
        <c:crossAx val="21435379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 w="57150" cap="rnd" cmpd="dbl">
      <a:solidFill>
        <a:schemeClr val="tx1"/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N$19" fmlaRange="'Human Resources Data'!$A$3:$A$102" sel="51" val="45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8</xdr:col>
      <xdr:colOff>533400</xdr:colOff>
      <xdr:row>18</xdr:row>
      <xdr:rowOff>104776</xdr:rowOff>
    </xdr:to>
    <xdr:graphicFrame macro="">
      <xdr:nvGraphicFramePr>
        <xdr:cNvPr id="11" name="Emp Ct Dp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16</xdr:col>
      <xdr:colOff>533400</xdr:colOff>
      <xdr:row>18</xdr:row>
      <xdr:rowOff>105537</xdr:rowOff>
    </xdr:to>
    <xdr:graphicFrame macro="">
      <xdr:nvGraphicFramePr>
        <xdr:cNvPr id="12" name="Payroll Sum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8</xdr:col>
      <xdr:colOff>533400</xdr:colOff>
      <xdr:row>36</xdr:row>
      <xdr:rowOff>57912</xdr:rowOff>
    </xdr:to>
    <xdr:graphicFrame macro="">
      <xdr:nvGraphicFramePr>
        <xdr:cNvPr id="18" name="Emp Ct Salary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19</xdr:row>
      <xdr:rowOff>0</xdr:rowOff>
    </xdr:from>
    <xdr:to>
      <xdr:col>16</xdr:col>
      <xdr:colOff>533400</xdr:colOff>
      <xdr:row>36</xdr:row>
      <xdr:rowOff>57912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1</xdr:row>
      <xdr:rowOff>0</xdr:rowOff>
    </xdr:from>
    <xdr:to>
      <xdr:col>24</xdr:col>
      <xdr:colOff>533400</xdr:colOff>
      <xdr:row>18</xdr:row>
      <xdr:rowOff>104775</xdr:rowOff>
    </xdr:to>
    <xdr:graphicFrame macro="">
      <xdr:nvGraphicFramePr>
        <xdr:cNvPr id="22" name="Emp Ct Dp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19</xdr:row>
      <xdr:rowOff>0</xdr:rowOff>
    </xdr:from>
    <xdr:to>
      <xdr:col>24</xdr:col>
      <xdr:colOff>533400</xdr:colOff>
      <xdr:row>36</xdr:row>
      <xdr:rowOff>57912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21</xdr:row>
          <xdr:rowOff>133350</xdr:rowOff>
        </xdr:from>
        <xdr:to>
          <xdr:col>16</xdr:col>
          <xdr:colOff>76200</xdr:colOff>
          <xdr:row>23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0.5081</cdr:x>
      <cdr:y>0.28966</cdr:y>
    </cdr:from>
    <cdr:to>
      <cdr:x>0.9126</cdr:x>
      <cdr:y>0.36437</cdr:y>
    </cdr:to>
    <cdr:sp macro="" textlink="'HR Dashboard'!$N$20">
      <cdr:nvSpPr>
        <cdr:cNvPr id="2" name="TextBox 1"/>
        <cdr:cNvSpPr txBox="1"/>
      </cdr:nvSpPr>
      <cdr:spPr>
        <a:xfrm xmlns:a="http://schemas.openxmlformats.org/drawingml/2006/main">
          <a:off x="2492412" y="921731"/>
          <a:ext cx="1984248" cy="2377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0" cap="rnd" cmpd="dbl">
          <a:solidFill>
            <a:sysClr val="windowText" lastClr="000000"/>
          </a:solidFill>
        </a:ln>
        <a:effectLst xmlns:a="http://schemas.openxmlformats.org/drawingml/2006/main"/>
        <a:scene3d xmlns:a="http://schemas.openxmlformats.org/drawingml/2006/main">
          <a:camera prst="orthographicFront"/>
          <a:lightRig rig="threePt" dir="t"/>
        </a:scene3d>
        <a:sp3d xmlns:a="http://schemas.openxmlformats.org/drawingml/2006/main"/>
      </cdr:spPr>
      <cdr:txBody>
        <a:bodyPr xmlns:a="http://schemas.openxmlformats.org/drawingml/2006/main" vertOverflow="clip" wrap="square" rtlCol="0" anchor="b" anchorCtr="1"/>
        <a:lstStyle xmlns:a="http://schemas.openxmlformats.org/drawingml/2006/main"/>
        <a:p xmlns:a="http://schemas.openxmlformats.org/drawingml/2006/main">
          <a:fld id="{089798CF-8882-48F1-8CD6-A1E0B95921CB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IT</a:t>
          </a:fld>
          <a:endParaRPr lang="en-US" sz="1100"/>
        </a:p>
      </cdr:txBody>
    </cdr:sp>
  </cdr:relSizeAnchor>
  <cdr:relSizeAnchor xmlns:cdr="http://schemas.openxmlformats.org/drawingml/2006/chartDrawing">
    <cdr:from>
      <cdr:x>0.08021</cdr:x>
      <cdr:y>0.28966</cdr:y>
    </cdr:from>
    <cdr:to>
      <cdr:x>0.48471</cdr:x>
      <cdr:y>0.36437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93452" y="921731"/>
          <a:ext cx="1984248" cy="2377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 w="31750" cap="rnd" cmpd="dbl">
          <a:solidFill>
            <a:sysClr val="windowText" lastClr="000000"/>
          </a:solidFill>
        </a:ln>
        <a:effectLst xmlns:a="http://schemas.openxmlformats.org/drawingml/2006/main"/>
        <a:scene3d xmlns:a="http://schemas.openxmlformats.org/drawingml/2006/main">
          <a:camera prst="orthographicFront"/>
          <a:lightRig rig="threePt" dir="t"/>
        </a:scene3d>
        <a:sp3d xmlns:a="http://schemas.openxmlformats.org/drawingml/2006/main"/>
      </cdr:spPr>
      <cdr:txBody>
        <a:bodyPr xmlns:a="http://schemas.openxmlformats.org/drawingml/2006/main" wrap="square" rtlCol="0" anchor="b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 b="0" i="0" u="none" strike="noStrike">
              <a:solidFill>
                <a:srgbClr val="000000"/>
              </a:solidFill>
              <a:latin typeface="Calibri"/>
            </a:rPr>
            <a:t>Department</a:t>
          </a:r>
          <a:endParaRPr lang="en-US" sz="1100"/>
        </a:p>
      </cdr:txBody>
    </cdr:sp>
  </cdr:relSizeAnchor>
  <cdr:relSizeAnchor xmlns:cdr="http://schemas.openxmlformats.org/drawingml/2006/chartDrawing">
    <cdr:from>
      <cdr:x>0.08021</cdr:x>
      <cdr:y>0.15959</cdr:y>
    </cdr:from>
    <cdr:to>
      <cdr:x>0.48471</cdr:x>
      <cdr:y>0.2343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93452" y="507832"/>
          <a:ext cx="1984248" cy="23774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31750" cap="rnd" cmpd="dbl">
          <a:solidFill>
            <a:sysClr val="windowText" lastClr="000000"/>
          </a:solidFill>
        </a:ln>
        <a:effectLst xmlns:a="http://schemas.openxmlformats.org/drawingml/2006/main"/>
        <a:scene3d xmlns:a="http://schemas.openxmlformats.org/drawingml/2006/main">
          <a:camera prst="orthographicFront"/>
          <a:lightRig rig="threePt" dir="t"/>
        </a:scene3d>
        <a:sp3d xmlns:a="http://schemas.openxmlformats.org/drawingml/2006/main"/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i="0" u="none" strike="noStrike">
              <a:solidFill>
                <a:srgbClr val="000000"/>
              </a:solidFill>
              <a:latin typeface="Calibri"/>
            </a:rPr>
            <a:t>Select Employee</a:t>
          </a:r>
          <a:r>
            <a:rPr lang="en-US" sz="1100" b="1" i="0" u="none" strike="noStrike" baseline="0">
              <a:solidFill>
                <a:srgbClr val="000000"/>
              </a:solidFill>
              <a:latin typeface="Calibri"/>
            </a:rPr>
            <a:t> From List:</a:t>
          </a:r>
          <a:endParaRPr lang="en-US" sz="1100" b="1"/>
        </a:p>
      </cdr:txBody>
    </cdr:sp>
  </cdr:relSizeAnchor>
  <cdr:relSizeAnchor xmlns:cdr="http://schemas.openxmlformats.org/drawingml/2006/chartDrawing">
    <cdr:from>
      <cdr:x>0.5081</cdr:x>
      <cdr:y>0.38083</cdr:y>
    </cdr:from>
    <cdr:to>
      <cdr:x>0.9126</cdr:x>
      <cdr:y>0.45554</cdr:y>
    </cdr:to>
    <cdr:sp macro="" textlink="'HR Dashboard'!$N$21">
      <cdr:nvSpPr>
        <cdr:cNvPr id="5" name="TextBox 1"/>
        <cdr:cNvSpPr txBox="1"/>
      </cdr:nvSpPr>
      <cdr:spPr>
        <a:xfrm xmlns:a="http://schemas.openxmlformats.org/drawingml/2006/main">
          <a:off x="2492412" y="1211847"/>
          <a:ext cx="1984248" cy="2377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0" cap="rnd" cmpd="dbl">
          <a:solidFill>
            <a:sysClr val="windowText" lastClr="000000"/>
          </a:solidFill>
        </a:ln>
        <a:effectLst xmlns:a="http://schemas.openxmlformats.org/drawingml/2006/main"/>
        <a:scene3d xmlns:a="http://schemas.openxmlformats.org/drawingml/2006/main">
          <a:camera prst="orthographicFront"/>
          <a:lightRig rig="threePt" dir="t"/>
        </a:scene3d>
        <a:sp3d xmlns:a="http://schemas.openxmlformats.org/drawingml/2006/main"/>
      </cdr:spPr>
      <cdr:txBody>
        <a:bodyPr xmlns:a="http://schemas.openxmlformats.org/drawingml/2006/main" wrap="square" rtlCol="0" anchor="b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FAE25A1-EA85-431E-B366-5CB9C5F46EBA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$63,000.00</a:t>
          </a:fld>
          <a:endParaRPr lang="en-US" sz="1100"/>
        </a:p>
      </cdr:txBody>
    </cdr:sp>
  </cdr:relSizeAnchor>
  <cdr:relSizeAnchor xmlns:cdr="http://schemas.openxmlformats.org/drawingml/2006/chartDrawing">
    <cdr:from>
      <cdr:x>0.08021</cdr:x>
      <cdr:y>0.38083</cdr:y>
    </cdr:from>
    <cdr:to>
      <cdr:x>0.48471</cdr:x>
      <cdr:y>0.45554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93452" y="1211847"/>
          <a:ext cx="1984248" cy="2377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 w="31750" cap="rnd" cmpd="dbl">
          <a:solidFill>
            <a:sysClr val="windowText" lastClr="000000"/>
          </a:solidFill>
        </a:ln>
        <a:effectLst xmlns:a="http://schemas.openxmlformats.org/drawingml/2006/main"/>
        <a:scene3d xmlns:a="http://schemas.openxmlformats.org/drawingml/2006/main">
          <a:camera prst="orthographicFront"/>
          <a:lightRig rig="threePt" dir="t"/>
        </a:scene3d>
        <a:sp3d xmlns:a="http://schemas.openxmlformats.org/drawingml/2006/main"/>
      </cdr:spPr>
      <cdr:txBody>
        <a:bodyPr xmlns:a="http://schemas.openxmlformats.org/drawingml/2006/main" wrap="square" rtlCol="0" anchor="b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none" strike="noStrike">
              <a:solidFill>
                <a:srgbClr val="000000"/>
              </a:solidFill>
              <a:latin typeface="Calibri"/>
            </a:rPr>
            <a:t>Salary</a:t>
          </a:r>
          <a:endParaRPr lang="en-US" sz="1100"/>
        </a:p>
      </cdr:txBody>
    </cdr:sp>
  </cdr:relSizeAnchor>
  <cdr:relSizeAnchor xmlns:cdr="http://schemas.openxmlformats.org/drawingml/2006/chartDrawing">
    <cdr:from>
      <cdr:x>0.09198</cdr:x>
      <cdr:y>0.0144</cdr:y>
    </cdr:from>
    <cdr:to>
      <cdr:x>0.90998</cdr:x>
      <cdr:y>0.14397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47675" y="38100"/>
          <a:ext cx="39814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pPr rtl="0"/>
          <a:r>
            <a:rPr lang="en-US" sz="1600" b="1" i="0" baseline="0">
              <a:solidFill>
                <a:schemeClr val="bg1"/>
              </a:solidFill>
              <a:latin typeface="Corbel" pitchFamily="34" charset="0"/>
              <a:ea typeface="+mn-ea"/>
              <a:cs typeface="+mn-cs"/>
            </a:rPr>
            <a:t>Employee Information</a:t>
          </a:r>
          <a:endParaRPr lang="en-US" sz="1600">
            <a:solidFill>
              <a:schemeClr val="bg1"/>
            </a:solidFill>
            <a:latin typeface="Corbel" pitchFamily="34" charset="0"/>
          </a:endParaRPr>
        </a:p>
      </cdr:txBody>
    </cdr:sp>
  </cdr:relSizeAnchor>
  <cdr:relSizeAnchor xmlns:cdr="http://schemas.openxmlformats.org/drawingml/2006/chartDrawing">
    <cdr:from>
      <cdr:x>0.5081</cdr:x>
      <cdr:y>0.472</cdr:y>
    </cdr:from>
    <cdr:to>
      <cdr:x>0.9126</cdr:x>
      <cdr:y>0.54671</cdr:y>
    </cdr:to>
    <cdr:sp macro="" textlink="'HR Dashboard'!$N$22">
      <cdr:nvSpPr>
        <cdr:cNvPr id="8" name="TextBox 1"/>
        <cdr:cNvSpPr txBox="1"/>
      </cdr:nvSpPr>
      <cdr:spPr>
        <a:xfrm xmlns:a="http://schemas.openxmlformats.org/drawingml/2006/main">
          <a:off x="2492412" y="1501963"/>
          <a:ext cx="1984248" cy="2377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0" cap="rnd" cmpd="dbl">
          <a:solidFill>
            <a:sysClr val="windowText" lastClr="000000"/>
          </a:solidFill>
        </a:ln>
        <a:effectLst xmlns:a="http://schemas.openxmlformats.org/drawingml/2006/main"/>
        <a:scene3d xmlns:a="http://schemas.openxmlformats.org/drawingml/2006/main">
          <a:camera prst="orthographicFront"/>
          <a:lightRig rig="threePt" dir="t"/>
        </a:scene3d>
        <a:sp3d xmlns:a="http://schemas.openxmlformats.org/drawingml/2006/main"/>
      </cdr:spPr>
      <cdr:txBody>
        <a:bodyPr xmlns:a="http://schemas.openxmlformats.org/drawingml/2006/main" wrap="square" rtlCol="0" anchor="b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AE14E6-86DE-442F-825D-80FC7E5126AE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$6,360.00</a:t>
          </a:fld>
          <a:endParaRPr lang="en-US" sz="1100"/>
        </a:p>
      </cdr:txBody>
    </cdr:sp>
  </cdr:relSizeAnchor>
  <cdr:relSizeAnchor xmlns:cdr="http://schemas.openxmlformats.org/drawingml/2006/chartDrawing">
    <cdr:from>
      <cdr:x>0.08021</cdr:x>
      <cdr:y>0.472</cdr:y>
    </cdr:from>
    <cdr:to>
      <cdr:x>0.48471</cdr:x>
      <cdr:y>0.54671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93452" y="1501963"/>
          <a:ext cx="1984248" cy="2377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 w="31750" cap="rnd" cmpd="dbl">
          <a:solidFill>
            <a:sysClr val="windowText" lastClr="000000"/>
          </a:solidFill>
        </a:ln>
        <a:effectLst xmlns:a="http://schemas.openxmlformats.org/drawingml/2006/main"/>
        <a:scene3d xmlns:a="http://schemas.openxmlformats.org/drawingml/2006/main">
          <a:camera prst="orthographicFront"/>
          <a:lightRig rig="threePt" dir="t"/>
        </a:scene3d>
        <a:sp3d xmlns:a="http://schemas.openxmlformats.org/drawingml/2006/main"/>
      </cdr:spPr>
      <cdr:txBody>
        <a:bodyPr xmlns:a="http://schemas.openxmlformats.org/drawingml/2006/main" wrap="square" rtlCol="0" anchor="b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none" strike="noStrike">
              <a:solidFill>
                <a:srgbClr val="000000"/>
              </a:solidFill>
              <a:latin typeface="Calibri"/>
            </a:rPr>
            <a:t>Bonus  (Previous Month)</a:t>
          </a:r>
          <a:endParaRPr lang="en-US" sz="1100"/>
        </a:p>
      </cdr:txBody>
    </cdr:sp>
  </cdr:relSizeAnchor>
  <cdr:relSizeAnchor xmlns:cdr="http://schemas.openxmlformats.org/drawingml/2006/chartDrawing">
    <cdr:from>
      <cdr:x>0.5081</cdr:x>
      <cdr:y>0.56317</cdr:y>
    </cdr:from>
    <cdr:to>
      <cdr:x>0.9126</cdr:x>
      <cdr:y>0.63789</cdr:y>
    </cdr:to>
    <cdr:sp macro="" textlink="'HR Dashboard'!$N$23">
      <cdr:nvSpPr>
        <cdr:cNvPr id="10" name="TextBox 1"/>
        <cdr:cNvSpPr txBox="1"/>
      </cdr:nvSpPr>
      <cdr:spPr>
        <a:xfrm xmlns:a="http://schemas.openxmlformats.org/drawingml/2006/main">
          <a:off x="2492412" y="1792079"/>
          <a:ext cx="1984248" cy="23774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31750" cap="rnd" cmpd="dbl">
          <a:solidFill>
            <a:sysClr val="windowText" lastClr="000000"/>
          </a:solidFill>
        </a:ln>
        <a:effectLst xmlns:a="http://schemas.openxmlformats.org/drawingml/2006/main"/>
        <a:scene3d xmlns:a="http://schemas.openxmlformats.org/drawingml/2006/main">
          <a:camera prst="orthographicFront"/>
          <a:lightRig rig="threePt" dir="t"/>
        </a:scene3d>
        <a:sp3d xmlns:a="http://schemas.openxmlformats.org/drawingml/2006/main"/>
      </cdr:spPr>
      <cdr:txBody>
        <a:bodyPr xmlns:a="http://schemas.openxmlformats.org/drawingml/2006/main" wrap="square" rtlCol="0" anchor="b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9BA156A2-CF9E-43E0-A56D-747345C7CFCF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$650.00</a:t>
          </a:fld>
          <a:endParaRPr lang="en-US" sz="1100"/>
        </a:p>
      </cdr:txBody>
    </cdr:sp>
  </cdr:relSizeAnchor>
  <cdr:relSizeAnchor xmlns:cdr="http://schemas.openxmlformats.org/drawingml/2006/chartDrawing">
    <cdr:from>
      <cdr:x>0.08021</cdr:x>
      <cdr:y>0.56317</cdr:y>
    </cdr:from>
    <cdr:to>
      <cdr:x>0.48471</cdr:x>
      <cdr:y>0.63789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93452" y="1792079"/>
          <a:ext cx="1984248" cy="2377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 w="31750" cap="rnd" cmpd="dbl">
          <a:solidFill>
            <a:sysClr val="windowText" lastClr="000000"/>
          </a:solidFill>
        </a:ln>
        <a:effectLst xmlns:a="http://schemas.openxmlformats.org/drawingml/2006/main"/>
        <a:scene3d xmlns:a="http://schemas.openxmlformats.org/drawingml/2006/main">
          <a:camera prst="orthographicFront"/>
          <a:lightRig rig="threePt" dir="t"/>
        </a:scene3d>
        <a:sp3d xmlns:a="http://schemas.openxmlformats.org/drawingml/2006/main"/>
      </cdr:spPr>
      <cdr:txBody>
        <a:bodyPr xmlns:a="http://schemas.openxmlformats.org/drawingml/2006/main" wrap="square" rtlCol="0" anchor="b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 b="0" i="0" u="none" strike="noStrike">
              <a:solidFill>
                <a:srgbClr val="000000"/>
              </a:solidFill>
              <a:latin typeface="Calibri"/>
            </a:rPr>
            <a:t>Overtime (Previous Month)</a:t>
          </a:r>
          <a:endParaRPr lang="en-US" sz="1100"/>
        </a:p>
      </cdr:txBody>
    </cdr:sp>
  </cdr:relSizeAnchor>
  <cdr:relSizeAnchor xmlns:cdr="http://schemas.openxmlformats.org/drawingml/2006/chartDrawing">
    <cdr:from>
      <cdr:x>0.5081</cdr:x>
      <cdr:y>0.65434</cdr:y>
    </cdr:from>
    <cdr:to>
      <cdr:x>0.9126</cdr:x>
      <cdr:y>0.72906</cdr:y>
    </cdr:to>
    <cdr:sp macro="" textlink="'HR Dashboard'!$N$24">
      <cdr:nvSpPr>
        <cdr:cNvPr id="12" name="TextBox 1"/>
        <cdr:cNvSpPr txBox="1"/>
      </cdr:nvSpPr>
      <cdr:spPr>
        <a:xfrm xmlns:a="http://schemas.openxmlformats.org/drawingml/2006/main">
          <a:off x="2492412" y="2082195"/>
          <a:ext cx="1984248" cy="23774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31750" cap="rnd" cmpd="dbl">
          <a:solidFill>
            <a:sysClr val="windowText" lastClr="000000"/>
          </a:solidFill>
        </a:ln>
        <a:effectLst xmlns:a="http://schemas.openxmlformats.org/drawingml/2006/main"/>
        <a:scene3d xmlns:a="http://schemas.openxmlformats.org/drawingml/2006/main">
          <a:camera prst="orthographicFront"/>
          <a:lightRig rig="threePt" dir="t"/>
        </a:scene3d>
        <a:sp3d xmlns:a="http://schemas.openxmlformats.org/drawingml/2006/main"/>
      </cdr:spPr>
      <cdr:txBody>
        <a:bodyPr xmlns:a="http://schemas.openxmlformats.org/drawingml/2006/main" wrap="square" rtlCol="0" anchor="b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369B9583-8165-4748-96B9-819B08548C89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11/09/2014</a:t>
          </a:fld>
          <a:endParaRPr lang="en-US" sz="1100"/>
        </a:p>
      </cdr:txBody>
    </cdr:sp>
  </cdr:relSizeAnchor>
  <cdr:relSizeAnchor xmlns:cdr="http://schemas.openxmlformats.org/drawingml/2006/chartDrawing">
    <cdr:from>
      <cdr:x>0.08021</cdr:x>
      <cdr:y>0.65434</cdr:y>
    </cdr:from>
    <cdr:to>
      <cdr:x>0.48471</cdr:x>
      <cdr:y>0.72906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93452" y="2082195"/>
          <a:ext cx="1984248" cy="2377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 w="31750" cap="rnd" cmpd="dbl">
          <a:solidFill>
            <a:sysClr val="windowText" lastClr="000000"/>
          </a:solidFill>
        </a:ln>
        <a:effectLst xmlns:a="http://schemas.openxmlformats.org/drawingml/2006/main"/>
        <a:scene3d xmlns:a="http://schemas.openxmlformats.org/drawingml/2006/main">
          <a:camera prst="orthographicFront"/>
          <a:lightRig rig="threePt" dir="t"/>
        </a:scene3d>
        <a:sp3d xmlns:a="http://schemas.openxmlformats.org/drawingml/2006/main"/>
      </cdr:spPr>
      <cdr:txBody>
        <a:bodyPr xmlns:a="http://schemas.openxmlformats.org/drawingml/2006/main" wrap="square" rtlCol="0" anchor="b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 b="0" i="0" u="none" strike="noStrike">
              <a:solidFill>
                <a:srgbClr val="000000"/>
              </a:solidFill>
              <a:latin typeface="Calibri"/>
            </a:rPr>
            <a:t>Employment Start Date</a:t>
          </a:r>
          <a:endParaRPr lang="en-US" sz="1100"/>
        </a:p>
      </cdr:txBody>
    </cdr:sp>
  </cdr:relSizeAnchor>
  <cdr:relSizeAnchor xmlns:cdr="http://schemas.openxmlformats.org/drawingml/2006/chartDrawing">
    <cdr:from>
      <cdr:x>0.5081</cdr:x>
      <cdr:y>0.74551</cdr:y>
    </cdr:from>
    <cdr:to>
      <cdr:x>0.9126</cdr:x>
      <cdr:y>0.82023</cdr:y>
    </cdr:to>
    <cdr:sp macro="" textlink="'HR Dashboard'!$N$25">
      <cdr:nvSpPr>
        <cdr:cNvPr id="14" name="TextBox 1"/>
        <cdr:cNvSpPr txBox="1"/>
      </cdr:nvSpPr>
      <cdr:spPr>
        <a:xfrm xmlns:a="http://schemas.openxmlformats.org/drawingml/2006/main">
          <a:off x="2492412" y="2372311"/>
          <a:ext cx="1984248" cy="23774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31750" cap="rnd" cmpd="dbl">
          <a:solidFill>
            <a:sysClr val="windowText" lastClr="000000"/>
          </a:solidFill>
        </a:ln>
        <a:effectLst xmlns:a="http://schemas.openxmlformats.org/drawingml/2006/main"/>
        <a:scene3d xmlns:a="http://schemas.openxmlformats.org/drawingml/2006/main">
          <a:camera prst="orthographicFront"/>
          <a:lightRig rig="threePt" dir="t"/>
        </a:scene3d>
        <a:sp3d xmlns:a="http://schemas.openxmlformats.org/drawingml/2006/main"/>
      </cdr:spPr>
      <cdr:txBody>
        <a:bodyPr xmlns:a="http://schemas.openxmlformats.org/drawingml/2006/main" wrap="square" rtlCol="0" anchor="b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E7A170A1-7CE8-4EAE-9207-E04D999044A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</a:t>
          </a:fld>
          <a:endParaRPr lang="en-US" sz="1100"/>
        </a:p>
      </cdr:txBody>
    </cdr:sp>
  </cdr:relSizeAnchor>
  <cdr:relSizeAnchor xmlns:cdr="http://schemas.openxmlformats.org/drawingml/2006/chartDrawing">
    <cdr:from>
      <cdr:x>0.08021</cdr:x>
      <cdr:y>0.74551</cdr:y>
    </cdr:from>
    <cdr:to>
      <cdr:x>0.48471</cdr:x>
      <cdr:y>0.82023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393452" y="2372311"/>
          <a:ext cx="1984248" cy="2377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 w="31750" cap="rnd" cmpd="dbl">
          <a:solidFill>
            <a:sysClr val="windowText" lastClr="000000"/>
          </a:solidFill>
        </a:ln>
        <a:effectLst xmlns:a="http://schemas.openxmlformats.org/drawingml/2006/main"/>
        <a:scene3d xmlns:a="http://schemas.openxmlformats.org/drawingml/2006/main">
          <a:camera prst="orthographicFront"/>
          <a:lightRig rig="threePt" dir="t"/>
        </a:scene3d>
        <a:sp3d xmlns:a="http://schemas.openxmlformats.org/drawingml/2006/main"/>
      </cdr:spPr>
      <cdr:txBody>
        <a:bodyPr xmlns:a="http://schemas.openxmlformats.org/drawingml/2006/main" wrap="square" rtlCol="0" anchor="b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 b="0" i="0" u="none" strike="noStrike">
              <a:solidFill>
                <a:srgbClr val="000000"/>
              </a:solidFill>
              <a:latin typeface="Calibri"/>
            </a:rPr>
            <a:t>Sick Days</a:t>
          </a:r>
          <a:endParaRPr lang="en-US" sz="1100"/>
        </a:p>
      </cdr:txBody>
    </cdr:sp>
  </cdr:relSizeAnchor>
  <cdr:relSizeAnchor xmlns:cdr="http://schemas.openxmlformats.org/drawingml/2006/chartDrawing">
    <cdr:from>
      <cdr:x>0.5081</cdr:x>
      <cdr:y>0.83669</cdr:y>
    </cdr:from>
    <cdr:to>
      <cdr:x>0.9126</cdr:x>
      <cdr:y>0.9114</cdr:y>
    </cdr:to>
    <cdr:sp macro="" textlink="'HR Dashboard'!$N$26">
      <cdr:nvSpPr>
        <cdr:cNvPr id="16" name="TextBox 1"/>
        <cdr:cNvSpPr txBox="1"/>
      </cdr:nvSpPr>
      <cdr:spPr>
        <a:xfrm xmlns:a="http://schemas.openxmlformats.org/drawingml/2006/main">
          <a:off x="2492412" y="2662428"/>
          <a:ext cx="1984248" cy="23774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31750" cap="rnd" cmpd="dbl">
          <a:solidFill>
            <a:sysClr val="windowText" lastClr="000000"/>
          </a:solidFill>
        </a:ln>
        <a:effectLst xmlns:a="http://schemas.openxmlformats.org/drawingml/2006/main"/>
        <a:scene3d xmlns:a="http://schemas.openxmlformats.org/drawingml/2006/main">
          <a:camera prst="orthographicFront"/>
          <a:lightRig rig="threePt" dir="t"/>
        </a:scene3d>
        <a:sp3d xmlns:a="http://schemas.openxmlformats.org/drawingml/2006/main"/>
      </cdr:spPr>
      <cdr:txBody>
        <a:bodyPr xmlns:a="http://schemas.openxmlformats.org/drawingml/2006/main" wrap="square" rtlCol="0" anchor="b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1BAF40DB-AB52-46FE-8FD0-6AB2AC901846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5</a:t>
          </a:fld>
          <a:endParaRPr lang="en-US" sz="1100"/>
        </a:p>
      </cdr:txBody>
    </cdr:sp>
  </cdr:relSizeAnchor>
  <cdr:relSizeAnchor xmlns:cdr="http://schemas.openxmlformats.org/drawingml/2006/chartDrawing">
    <cdr:from>
      <cdr:x>0.08021</cdr:x>
      <cdr:y>0.83669</cdr:y>
    </cdr:from>
    <cdr:to>
      <cdr:x>0.48471</cdr:x>
      <cdr:y>0.9114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93452" y="2662428"/>
          <a:ext cx="1984248" cy="2377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 w="31750" cap="rnd" cmpd="dbl">
          <a:solidFill>
            <a:sysClr val="windowText" lastClr="000000"/>
          </a:solidFill>
        </a:ln>
        <a:effectLst xmlns:a="http://schemas.openxmlformats.org/drawingml/2006/main"/>
        <a:scene3d xmlns:a="http://schemas.openxmlformats.org/drawingml/2006/main">
          <a:camera prst="orthographicFront"/>
          <a:lightRig rig="threePt" dir="t"/>
        </a:scene3d>
        <a:sp3d xmlns:a="http://schemas.openxmlformats.org/drawingml/2006/main"/>
      </cdr:spPr>
      <cdr:txBody>
        <a:bodyPr xmlns:a="http://schemas.openxmlformats.org/drawingml/2006/main" wrap="square" rtlCol="0" anchor="b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 b="0" i="0" u="none" strike="noStrike">
              <a:solidFill>
                <a:srgbClr val="000000"/>
              </a:solidFill>
              <a:latin typeface="Calibri"/>
            </a:rPr>
            <a:t>Performance Score</a:t>
          </a:r>
          <a:endParaRPr lang="en-US" sz="1100"/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Groll" refreshedDate="41944.50895625" createdVersion="3" refreshedVersion="3" minRefreshableVersion="3" recordCount="9">
  <cacheSource type="worksheet">
    <worksheetSource ref="A1:I10" sheet="HR WorkSheet"/>
  </cacheSource>
  <cacheFields count="9">
    <cacheField name="Departments" numFmtId="0">
      <sharedItems count="9">
        <s v="Accounting"/>
        <s v="Administration"/>
        <s v="Customer Support"/>
        <s v="Finance"/>
        <s v="Human Resources"/>
        <s v="IT"/>
        <s v="Marketing"/>
        <s v="R&amp;D"/>
        <s v="Sales"/>
      </sharedItems>
    </cacheField>
    <cacheField name="Employee_x000a_Count (Dpt)" numFmtId="0">
      <sharedItems containsSemiMixedTypes="0" containsString="0" containsNumber="1" containsInteger="1" minValue="5" maxValue="15"/>
    </cacheField>
    <cacheField name="Total _x000a_Salary" numFmtId="165">
      <sharedItems containsSemiMixedTypes="0" containsString="0" containsNumber="1" containsInteger="1" minValue="317000" maxValue="1022000"/>
    </cacheField>
    <cacheField name="Total _x000a_Bonus" numFmtId="165">
      <sharedItems containsSemiMixedTypes="0" containsString="0" containsNumber="1" containsInteger="1" minValue="33920" maxValue="402080"/>
    </cacheField>
    <cacheField name="Total _x000a_Overtime" numFmtId="165">
      <sharedItems containsSemiMixedTypes="0" containsString="0" containsNumber="1" containsInteger="1" minValue="780" maxValue="40720"/>
    </cacheField>
    <cacheField name="Avg Salary_x000a_per Dpt" numFmtId="165">
      <sharedItems containsSemiMixedTypes="0" containsString="0" containsNumber="1" containsInteger="1" minValue="55400" maxValue="69538"/>
    </cacheField>
    <cacheField name="Tot Sick_x000a_Days" numFmtId="0">
      <sharedItems containsSemiMixedTypes="0" containsString="0" containsNumber="1" containsInteger="1" minValue="17" maxValue="51"/>
    </cacheField>
    <cacheField name="Avg Sick_x000a_Days" numFmtId="166">
      <sharedItems containsSemiMixedTypes="0" containsString="0" containsNumber="1" minValue="2.2222222222222223" maxValue="3.9230769230769229"/>
    </cacheField>
    <cacheField name="% Sick Days" numFmtId="166">
      <sharedItems containsSemiMixedTypes="0" containsString="0" containsNumber="1" minValue="5.0445103857566762" maxValue="15.1335311572700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n v="10"/>
    <n v="572000"/>
    <n v="50540"/>
    <n v="29490"/>
    <n v="57200"/>
    <n v="32"/>
    <n v="3.2"/>
    <n v="9.4955489614243334"/>
  </r>
  <r>
    <x v="1"/>
    <n v="13"/>
    <n v="904000"/>
    <n v="98520"/>
    <n v="40720"/>
    <n v="69538"/>
    <n v="47"/>
    <n v="3.6153846153846154"/>
    <n v="13.94658753709199"/>
  </r>
  <r>
    <x v="2"/>
    <n v="5"/>
    <n v="317000"/>
    <n v="33920"/>
    <n v="12310"/>
    <n v="63400"/>
    <n v="17"/>
    <n v="3.4"/>
    <n v="5.0445103857566762"/>
  </r>
  <r>
    <x v="3"/>
    <n v="10"/>
    <n v="554000"/>
    <n v="52830"/>
    <n v="26400"/>
    <n v="55400"/>
    <n v="38"/>
    <n v="3.8"/>
    <n v="11.275964391691394"/>
  </r>
  <r>
    <x v="4"/>
    <n v="9"/>
    <n v="517000"/>
    <n v="48320"/>
    <n v="13110"/>
    <n v="57444"/>
    <n v="20"/>
    <n v="2.2222222222222223"/>
    <n v="5.9347181008902083"/>
  </r>
  <r>
    <x v="5"/>
    <n v="15"/>
    <n v="1022000"/>
    <n v="100780"/>
    <n v="14070"/>
    <n v="68133"/>
    <n v="45"/>
    <n v="3"/>
    <n v="13.353115727002967"/>
  </r>
  <r>
    <x v="6"/>
    <n v="11"/>
    <n v="638000"/>
    <n v="63110"/>
    <n v="18380"/>
    <n v="58000"/>
    <n v="40"/>
    <n v="3.6363636363636362"/>
    <n v="11.869436201780417"/>
  </r>
  <r>
    <x v="7"/>
    <n v="14"/>
    <n v="925000"/>
    <n v="99040"/>
    <n v="28820"/>
    <n v="66071"/>
    <n v="47"/>
    <n v="3.3571428571428572"/>
    <n v="13.94658753709199"/>
  </r>
  <r>
    <x v="8"/>
    <n v="13"/>
    <n v="841000"/>
    <n v="402080"/>
    <n v="780"/>
    <n v="64692"/>
    <n v="51"/>
    <n v="3.9230769230769229"/>
    <n v="15.1335311572700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">
  <location ref="O1:Q12" firstHeaderRow="1" firstDataRow="2" firstDataCol="1"/>
  <pivotFields count="9">
    <pivotField axis="axisRow" showAll="0" sortType="descending">
      <items count="10">
        <item x="0"/>
        <item x="1"/>
        <item x="2"/>
        <item x="3"/>
        <item x="4"/>
        <item x="5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165" showAll="0"/>
    <pivotField numFmtId="165" showAll="0"/>
    <pivotField numFmtId="165" showAll="0"/>
    <pivotField numFmtId="165" showAll="0"/>
    <pivotField dataField="1" showAll="0"/>
    <pivotField numFmtId="166" showAll="0"/>
    <pivotField dataField="1" numFmtId="166" showAll="0"/>
  </pivotFields>
  <rowFields count="1">
    <field x="0"/>
  </rowFields>
  <rowItems count="10">
    <i>
      <x v="8"/>
    </i>
    <i>
      <x v="1"/>
    </i>
    <i>
      <x v="7"/>
    </i>
    <i>
      <x v="5"/>
    </i>
    <i>
      <x v="6"/>
    </i>
    <i>
      <x v="3"/>
    </i>
    <i>
      <x/>
    </i>
    <i>
      <x v="4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 Sick_x000a_Days" fld="6" baseField="0" baseItem="0"/>
    <dataField name="Sum of % Sick Days" fld="8" showDataAs="runTotal" baseField="0" baseItem="0"/>
  </dataFields>
  <formats count="1">
    <format dxfId="0">
      <pivotArea collapsedLevelsAreSubtotals="1" fieldPosition="0">
        <references count="2">
          <reference field="4294967294" count="1" selected="0">
            <x v="1"/>
          </reference>
          <reference field="0" count="0"/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K1:X31"/>
  <sheetViews>
    <sheetView showGridLines="0" showRowColHeaders="0" topLeftCell="A4" zoomScaleNormal="100" workbookViewId="0">
      <selection activeCell="N38" sqref="N38"/>
    </sheetView>
  </sheetViews>
  <sheetFormatPr defaultRowHeight="15" x14ac:dyDescent="0.25"/>
  <cols>
    <col min="1" max="1" width="0.7109375" customWidth="1"/>
    <col min="14" max="14" width="10.7109375" bestFit="1" customWidth="1"/>
  </cols>
  <sheetData>
    <row r="1" spans="19:24" ht="3" customHeight="1" x14ac:dyDescent="0.25"/>
    <row r="2" spans="19:24" ht="14.25" customHeight="1" x14ac:dyDescent="0.25"/>
    <row r="3" spans="19:24" ht="14.25" customHeight="1" x14ac:dyDescent="0.25"/>
    <row r="4" spans="19:24" ht="14.25" customHeight="1" x14ac:dyDescent="0.25"/>
    <row r="5" spans="19:24" ht="14.25" customHeight="1" x14ac:dyDescent="0.25"/>
    <row r="6" spans="19:24" ht="14.25" customHeight="1" x14ac:dyDescent="0.25"/>
    <row r="7" spans="19:24" ht="14.25" customHeight="1" x14ac:dyDescent="0.25"/>
    <row r="8" spans="19:24" ht="14.25" customHeight="1" x14ac:dyDescent="0.25"/>
    <row r="9" spans="19:24" ht="14.25" customHeight="1" x14ac:dyDescent="0.25"/>
    <row r="10" spans="19:24" ht="14.25" customHeight="1" x14ac:dyDescent="0.25">
      <c r="S10" s="24"/>
      <c r="T10" s="24"/>
      <c r="U10" s="24"/>
      <c r="V10" s="24"/>
      <c r="W10" s="24"/>
      <c r="X10" s="24"/>
    </row>
    <row r="11" spans="19:24" ht="14.25" customHeight="1" x14ac:dyDescent="0.25">
      <c r="S11" s="24"/>
      <c r="T11" s="24"/>
      <c r="U11" s="24"/>
      <c r="V11" s="24"/>
      <c r="W11" s="24"/>
      <c r="X11" s="24"/>
    </row>
    <row r="12" spans="19:24" ht="14.25" customHeight="1" x14ac:dyDescent="0.25">
      <c r="S12" s="24"/>
      <c r="T12" s="24"/>
      <c r="U12" s="24"/>
      <c r="V12" s="24"/>
      <c r="W12" s="24"/>
      <c r="X12" s="24"/>
    </row>
    <row r="13" spans="19:24" ht="14.25" customHeight="1" x14ac:dyDescent="0.25">
      <c r="S13" s="24"/>
      <c r="T13" s="24"/>
      <c r="U13" s="24"/>
      <c r="V13" s="24"/>
      <c r="W13" s="24"/>
      <c r="X13" s="24"/>
    </row>
    <row r="14" spans="19:24" ht="14.25" customHeight="1" x14ac:dyDescent="0.25">
      <c r="S14" s="24"/>
      <c r="T14" s="24"/>
      <c r="U14" s="24"/>
      <c r="V14" s="24"/>
      <c r="W14" s="24"/>
      <c r="X14" s="24"/>
    </row>
    <row r="15" spans="19:24" ht="14.25" customHeight="1" x14ac:dyDescent="0.25">
      <c r="S15" s="24"/>
      <c r="T15" s="24"/>
      <c r="U15" s="24"/>
      <c r="V15" s="24"/>
      <c r="W15" s="24"/>
      <c r="X15" s="24"/>
    </row>
    <row r="16" spans="19:24" ht="14.25" customHeight="1" x14ac:dyDescent="0.25">
      <c r="S16" s="24"/>
      <c r="T16" s="24"/>
      <c r="U16" s="24"/>
      <c r="V16" s="24"/>
      <c r="W16" s="24"/>
      <c r="X16" s="24"/>
    </row>
    <row r="17" spans="11:24" ht="14.25" customHeight="1" x14ac:dyDescent="0.25">
      <c r="S17" s="24"/>
      <c r="T17" s="24"/>
      <c r="U17" s="24"/>
      <c r="V17" s="24"/>
      <c r="W17" s="24"/>
      <c r="X17" s="24"/>
    </row>
    <row r="18" spans="11:24" ht="14.25" customHeight="1" x14ac:dyDescent="0.25">
      <c r="N18" s="23"/>
      <c r="S18" s="24"/>
      <c r="T18" s="24"/>
      <c r="U18" s="24"/>
      <c r="V18" s="24"/>
      <c r="W18" s="24"/>
      <c r="X18" s="24"/>
    </row>
    <row r="19" spans="11:24" ht="14.25" customHeight="1" x14ac:dyDescent="0.25">
      <c r="N19" s="23">
        <v>51</v>
      </c>
      <c r="S19" s="24"/>
      <c r="T19" s="24"/>
      <c r="U19" s="24"/>
      <c r="V19" s="24"/>
      <c r="W19" s="24"/>
      <c r="X19" s="24"/>
    </row>
    <row r="20" spans="11:24" ht="14.25" customHeight="1" x14ac:dyDescent="0.25">
      <c r="N20" s="23" t="str">
        <f>VLOOKUP(INDEX('Human Resources Data'!$A$3:$A$102,'HR Dashboard'!$N$19),'Human Resources Data'!$A$3:$H$102,6,FALSE)</f>
        <v>IT</v>
      </c>
    </row>
    <row r="21" spans="11:24" ht="14.25" customHeight="1" x14ac:dyDescent="0.25">
      <c r="N21" s="29">
        <f>VLOOKUP(INDEX('Human Resources Data'!$A$3:$A$102,'HR Dashboard'!$N$19),'Human Resources Data'!$A$3:$H$102,3,FALSE)</f>
        <v>63000</v>
      </c>
    </row>
    <row r="22" spans="11:24" ht="14.25" customHeight="1" x14ac:dyDescent="0.25">
      <c r="N22" s="29">
        <f>VLOOKUP(INDEX('Human Resources Data'!$A$3:$A$102,'HR Dashboard'!$N$19),'Human Resources Data'!$A$3:$H$102,4,FALSE)</f>
        <v>6360</v>
      </c>
    </row>
    <row r="23" spans="11:24" ht="14.25" customHeight="1" x14ac:dyDescent="0.25">
      <c r="K23" s="23" t="s">
        <v>137</v>
      </c>
      <c r="N23" s="29">
        <f>VLOOKUP(INDEX('Human Resources Data'!$A$3:$A$102,'HR Dashboard'!$N$19),'Human Resources Data'!$A$3:$H$102,5,FALSE)</f>
        <v>650</v>
      </c>
    </row>
    <row r="24" spans="11:24" ht="14.25" customHeight="1" x14ac:dyDescent="0.25">
      <c r="N24" s="30">
        <f>VLOOKUP(INDEX('Human Resources Data'!$A$3:$A$102,'HR Dashboard'!$N$19),'Human Resources Data'!$A$3:$H$102,2,FALSE)</f>
        <v>41952</v>
      </c>
    </row>
    <row r="25" spans="11:24" ht="14.25" customHeight="1" x14ac:dyDescent="0.25">
      <c r="N25" s="31">
        <f>VLOOKUP(INDEX('Human Resources Data'!$A$3:$A$102,'HR Dashboard'!$N$19),'Human Resources Data'!$A$3:$H$102,7,FALSE)</f>
        <v>1</v>
      </c>
    </row>
    <row r="26" spans="11:24" ht="14.25" customHeight="1" x14ac:dyDescent="0.25">
      <c r="N26" s="31">
        <f>VLOOKUP(INDEX('Human Resources Data'!$A$3:$A$102,'HR Dashboard'!$N$19),'Human Resources Data'!$A$3:$H$102,8,FALSE)</f>
        <v>5</v>
      </c>
    </row>
    <row r="27" spans="11:24" ht="14.25" customHeight="1" x14ac:dyDescent="0.25"/>
    <row r="28" spans="11:24" ht="14.25" customHeight="1" x14ac:dyDescent="0.25"/>
    <row r="29" spans="11:24" ht="14.25" customHeight="1" x14ac:dyDescent="0.25"/>
    <row r="30" spans="11:24" ht="14.25" customHeight="1" x14ac:dyDescent="0.25"/>
    <row r="31" spans="11:24" ht="14.25" customHeight="1" x14ac:dyDescent="0.25"/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13</xdr:col>
                    <xdr:colOff>66675</xdr:colOff>
                    <xdr:row>21</xdr:row>
                    <xdr:rowOff>133350</xdr:rowOff>
                  </from>
                  <to>
                    <xdr:col>16</xdr:col>
                    <xdr:colOff>76200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2"/>
  <sheetViews>
    <sheetView zoomScaleNormal="100" workbookViewId="0">
      <pane ySplit="2" topLeftCell="A66" activePane="bottomLeft" state="frozen"/>
      <selection pane="bottomLeft"/>
    </sheetView>
  </sheetViews>
  <sheetFormatPr defaultColWidth="41.140625" defaultRowHeight="12.75" x14ac:dyDescent="0.2"/>
  <cols>
    <col min="1" max="1" width="19.85546875" style="7" bestFit="1" customWidth="1"/>
    <col min="2" max="2" width="11.85546875" style="8" bestFit="1" customWidth="1"/>
    <col min="3" max="3" width="9.7109375" style="9" bestFit="1" customWidth="1"/>
    <col min="4" max="4" width="8.5703125" style="9" bestFit="1" customWidth="1"/>
    <col min="5" max="5" width="11" style="9" bestFit="1" customWidth="1"/>
    <col min="6" max="6" width="18.28515625" style="7" bestFit="1" customWidth="1"/>
    <col min="7" max="7" width="11.140625" style="7" bestFit="1" customWidth="1"/>
    <col min="8" max="8" width="21.28515625" style="7" bestFit="1" customWidth="1"/>
    <col min="9" max="16384" width="41.140625" style="7"/>
  </cols>
  <sheetData>
    <row r="1" spans="1:10" x14ac:dyDescent="0.2">
      <c r="C1" s="32" t="s">
        <v>117</v>
      </c>
      <c r="D1" s="32"/>
      <c r="E1" s="32"/>
      <c r="F1" s="32"/>
      <c r="G1" s="32"/>
      <c r="H1" s="32"/>
    </row>
    <row r="2" spans="1:10" x14ac:dyDescent="0.2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1" t="s">
        <v>5</v>
      </c>
      <c r="G2" s="4" t="s">
        <v>6</v>
      </c>
      <c r="H2" s="5" t="s">
        <v>7</v>
      </c>
      <c r="J2" s="9"/>
    </row>
    <row r="3" spans="1:10" s="6" customFormat="1" x14ac:dyDescent="0.2">
      <c r="A3" s="7" t="s">
        <v>26</v>
      </c>
      <c r="B3" s="8">
        <v>41598</v>
      </c>
      <c r="C3" s="9">
        <v>34000</v>
      </c>
      <c r="D3" s="9">
        <v>2850</v>
      </c>
      <c r="E3" s="9">
        <v>1860</v>
      </c>
      <c r="F3" s="7" t="s">
        <v>14</v>
      </c>
      <c r="G3" s="7">
        <v>1</v>
      </c>
      <c r="H3" s="7">
        <v>5</v>
      </c>
    </row>
    <row r="4" spans="1:10" x14ac:dyDescent="0.2">
      <c r="A4" s="7" t="s">
        <v>83</v>
      </c>
      <c r="B4" s="8">
        <v>42231</v>
      </c>
      <c r="C4" s="9">
        <v>70000</v>
      </c>
      <c r="D4" s="9">
        <v>3690</v>
      </c>
      <c r="E4" s="9">
        <v>1380</v>
      </c>
      <c r="F4" s="7" t="s">
        <v>14</v>
      </c>
      <c r="G4" s="7">
        <v>1</v>
      </c>
      <c r="H4" s="7">
        <v>3</v>
      </c>
      <c r="J4" s="9"/>
    </row>
    <row r="5" spans="1:10" x14ac:dyDescent="0.2">
      <c r="A5" s="7" t="s">
        <v>51</v>
      </c>
      <c r="B5" s="8">
        <v>41712</v>
      </c>
      <c r="C5" s="9">
        <v>52000</v>
      </c>
      <c r="D5" s="9">
        <v>6810</v>
      </c>
      <c r="E5" s="9">
        <v>4860</v>
      </c>
      <c r="F5" s="7" t="s">
        <v>14</v>
      </c>
      <c r="G5" s="7">
        <v>2</v>
      </c>
      <c r="H5" s="7">
        <v>3</v>
      </c>
      <c r="J5" s="9"/>
    </row>
    <row r="6" spans="1:10" x14ac:dyDescent="0.2">
      <c r="A6" s="7" t="s">
        <v>53</v>
      </c>
      <c r="B6" s="8">
        <v>42269</v>
      </c>
      <c r="C6" s="9">
        <v>52000</v>
      </c>
      <c r="D6" s="9">
        <v>7770.0000000000009</v>
      </c>
      <c r="E6" s="9">
        <v>2460</v>
      </c>
      <c r="F6" s="7" t="s">
        <v>14</v>
      </c>
      <c r="G6" s="7">
        <v>5</v>
      </c>
      <c r="H6" s="7">
        <v>3</v>
      </c>
      <c r="J6" s="9"/>
    </row>
    <row r="7" spans="1:10" x14ac:dyDescent="0.2">
      <c r="A7" s="7" t="s">
        <v>42</v>
      </c>
      <c r="B7" s="8">
        <v>41947</v>
      </c>
      <c r="C7" s="9">
        <v>46000</v>
      </c>
      <c r="D7" s="9">
        <v>3570</v>
      </c>
      <c r="E7" s="9">
        <v>3840</v>
      </c>
      <c r="F7" s="7" t="s">
        <v>14</v>
      </c>
      <c r="G7" s="7">
        <v>5</v>
      </c>
      <c r="H7" s="7">
        <v>4</v>
      </c>
      <c r="J7" s="9"/>
    </row>
    <row r="8" spans="1:10" x14ac:dyDescent="0.2">
      <c r="A8" s="7" t="s">
        <v>89</v>
      </c>
      <c r="B8" s="8">
        <v>41847</v>
      </c>
      <c r="C8" s="9">
        <v>76000</v>
      </c>
      <c r="D8" s="9">
        <v>3210</v>
      </c>
      <c r="E8" s="9">
        <v>2940</v>
      </c>
      <c r="F8" s="7" t="s">
        <v>14</v>
      </c>
      <c r="G8" s="7">
        <v>4</v>
      </c>
      <c r="H8" s="7">
        <v>5</v>
      </c>
      <c r="J8" s="9"/>
    </row>
    <row r="9" spans="1:10" x14ac:dyDescent="0.2">
      <c r="A9" s="7" t="s">
        <v>33</v>
      </c>
      <c r="B9" s="8">
        <v>41654</v>
      </c>
      <c r="C9" s="9">
        <v>39000</v>
      </c>
      <c r="D9" s="9">
        <v>2800</v>
      </c>
      <c r="E9" s="9">
        <v>1110</v>
      </c>
      <c r="F9" s="7" t="s">
        <v>14</v>
      </c>
      <c r="G9" s="7">
        <v>3</v>
      </c>
      <c r="H9" s="7">
        <v>4</v>
      </c>
      <c r="J9" s="9"/>
    </row>
    <row r="10" spans="1:10" x14ac:dyDescent="0.2">
      <c r="A10" s="7" t="s">
        <v>91</v>
      </c>
      <c r="B10" s="8">
        <v>41585</v>
      </c>
      <c r="C10" s="9">
        <v>78000</v>
      </c>
      <c r="D10" s="9">
        <v>9190</v>
      </c>
      <c r="E10" s="9">
        <v>2280</v>
      </c>
      <c r="F10" s="7" t="s">
        <v>14</v>
      </c>
      <c r="G10" s="7">
        <v>4</v>
      </c>
      <c r="H10" s="7">
        <v>1</v>
      </c>
      <c r="J10" s="9"/>
    </row>
    <row r="11" spans="1:10" x14ac:dyDescent="0.2">
      <c r="A11" s="7" t="s">
        <v>62</v>
      </c>
      <c r="B11" s="8">
        <v>42214</v>
      </c>
      <c r="C11" s="9">
        <v>58000</v>
      </c>
      <c r="D11" s="9">
        <v>6450</v>
      </c>
      <c r="E11" s="9">
        <v>4920</v>
      </c>
      <c r="F11" s="7" t="s">
        <v>14</v>
      </c>
      <c r="G11" s="7">
        <v>3</v>
      </c>
      <c r="H11" s="7">
        <v>5</v>
      </c>
      <c r="J11" s="9"/>
    </row>
    <row r="12" spans="1:10" x14ac:dyDescent="0.2">
      <c r="A12" s="7" t="s">
        <v>77</v>
      </c>
      <c r="B12" s="8">
        <v>42163</v>
      </c>
      <c r="C12" s="9">
        <v>67000</v>
      </c>
      <c r="D12" s="9">
        <v>4200</v>
      </c>
      <c r="E12" s="9">
        <v>3840</v>
      </c>
      <c r="F12" s="7" t="s">
        <v>14</v>
      </c>
      <c r="G12" s="7">
        <v>4</v>
      </c>
      <c r="H12" s="7">
        <v>3</v>
      </c>
      <c r="J12" s="9"/>
    </row>
    <row r="13" spans="1:10" x14ac:dyDescent="0.2">
      <c r="A13" s="7" t="s">
        <v>78</v>
      </c>
      <c r="B13" s="8">
        <v>41752</v>
      </c>
      <c r="C13" s="9">
        <v>68000</v>
      </c>
      <c r="D13" s="9">
        <v>3610</v>
      </c>
      <c r="E13" s="9">
        <v>60</v>
      </c>
      <c r="F13" s="7" t="s">
        <v>9</v>
      </c>
      <c r="G13" s="7">
        <v>4</v>
      </c>
      <c r="H13" s="7">
        <v>1</v>
      </c>
      <c r="J13" s="9"/>
    </row>
    <row r="14" spans="1:10" x14ac:dyDescent="0.2">
      <c r="A14" s="7" t="s">
        <v>61</v>
      </c>
      <c r="B14" s="8">
        <v>41727</v>
      </c>
      <c r="C14" s="9">
        <v>58000</v>
      </c>
      <c r="D14" s="9">
        <v>2670</v>
      </c>
      <c r="E14" s="9">
        <v>4380</v>
      </c>
      <c r="F14" s="7" t="s">
        <v>9</v>
      </c>
      <c r="G14" s="7">
        <v>1</v>
      </c>
      <c r="H14" s="7">
        <v>2</v>
      </c>
      <c r="J14" s="9"/>
    </row>
    <row r="15" spans="1:10" x14ac:dyDescent="0.2">
      <c r="A15" s="7" t="s">
        <v>111</v>
      </c>
      <c r="B15" s="8">
        <v>41881</v>
      </c>
      <c r="C15" s="9">
        <v>127000</v>
      </c>
      <c r="D15" s="9">
        <v>18270</v>
      </c>
      <c r="E15" s="9">
        <v>4980</v>
      </c>
      <c r="F15" s="7" t="s">
        <v>9</v>
      </c>
      <c r="G15" s="7">
        <v>5</v>
      </c>
      <c r="H15" s="7">
        <v>2</v>
      </c>
      <c r="J15" s="9"/>
    </row>
    <row r="16" spans="1:10" x14ac:dyDescent="0.2">
      <c r="A16" s="7" t="s">
        <v>109</v>
      </c>
      <c r="B16" s="8">
        <v>42263</v>
      </c>
      <c r="C16" s="9">
        <v>114000</v>
      </c>
      <c r="D16" s="9">
        <v>7650</v>
      </c>
      <c r="E16" s="9">
        <v>5560</v>
      </c>
      <c r="F16" s="7" t="s">
        <v>9</v>
      </c>
      <c r="G16" s="7">
        <v>3</v>
      </c>
      <c r="H16" s="7">
        <v>5</v>
      </c>
      <c r="J16" s="9"/>
    </row>
    <row r="17" spans="1:10" x14ac:dyDescent="0.2">
      <c r="A17" s="7" t="s">
        <v>47</v>
      </c>
      <c r="B17" s="8">
        <v>42003</v>
      </c>
      <c r="C17" s="9">
        <v>49000</v>
      </c>
      <c r="D17" s="9">
        <v>6900</v>
      </c>
      <c r="E17" s="9">
        <v>4560</v>
      </c>
      <c r="F17" s="7" t="s">
        <v>9</v>
      </c>
      <c r="G17" s="7">
        <v>1</v>
      </c>
      <c r="H17" s="7">
        <v>2</v>
      </c>
      <c r="J17" s="9"/>
    </row>
    <row r="18" spans="1:10" x14ac:dyDescent="0.2">
      <c r="A18" s="7" t="s">
        <v>24</v>
      </c>
      <c r="B18" s="8">
        <v>41628</v>
      </c>
      <c r="C18" s="9">
        <v>32000</v>
      </c>
      <c r="D18" s="9">
        <v>4690</v>
      </c>
      <c r="E18" s="9">
        <v>1460</v>
      </c>
      <c r="F18" s="7" t="s">
        <v>9</v>
      </c>
      <c r="G18" s="7">
        <v>1</v>
      </c>
      <c r="H18" s="7">
        <v>2</v>
      </c>
      <c r="J18" s="9"/>
    </row>
    <row r="19" spans="1:10" x14ac:dyDescent="0.2">
      <c r="A19" s="7" t="s">
        <v>112</v>
      </c>
      <c r="B19" s="8">
        <v>41751</v>
      </c>
      <c r="C19" s="9">
        <v>149000</v>
      </c>
      <c r="D19" s="9">
        <v>17000</v>
      </c>
      <c r="E19" s="9">
        <v>5860</v>
      </c>
      <c r="F19" s="7" t="s">
        <v>9</v>
      </c>
      <c r="G19" s="7">
        <v>5</v>
      </c>
      <c r="H19" s="7">
        <v>4</v>
      </c>
      <c r="J19" s="9"/>
    </row>
    <row r="20" spans="1:10" x14ac:dyDescent="0.2">
      <c r="A20" s="7" t="s">
        <v>92</v>
      </c>
      <c r="B20" s="8">
        <v>42156</v>
      </c>
      <c r="C20" s="9">
        <v>79000</v>
      </c>
      <c r="D20" s="9">
        <v>10800</v>
      </c>
      <c r="E20" s="9">
        <v>1560</v>
      </c>
      <c r="F20" s="7" t="s">
        <v>9</v>
      </c>
      <c r="G20" s="7">
        <v>4</v>
      </c>
      <c r="H20" s="7">
        <v>1</v>
      </c>
      <c r="J20" s="9"/>
    </row>
    <row r="21" spans="1:10" x14ac:dyDescent="0.2">
      <c r="A21" s="7" t="s">
        <v>31</v>
      </c>
      <c r="B21" s="8">
        <v>41961</v>
      </c>
      <c r="C21" s="9">
        <v>38000</v>
      </c>
      <c r="D21" s="9">
        <v>5470</v>
      </c>
      <c r="E21" s="9">
        <v>2100</v>
      </c>
      <c r="F21" s="7" t="s">
        <v>9</v>
      </c>
      <c r="G21" s="7">
        <v>5</v>
      </c>
      <c r="H21" s="7">
        <v>3</v>
      </c>
      <c r="J21" s="9"/>
    </row>
    <row r="22" spans="1:10" x14ac:dyDescent="0.2">
      <c r="A22" s="7" t="s">
        <v>79</v>
      </c>
      <c r="B22" s="8">
        <v>41604</v>
      </c>
      <c r="C22" s="9">
        <v>68000</v>
      </c>
      <c r="D22" s="9">
        <v>9370</v>
      </c>
      <c r="E22" s="9">
        <v>5180</v>
      </c>
      <c r="F22" s="7" t="s">
        <v>9</v>
      </c>
      <c r="G22" s="7">
        <v>5</v>
      </c>
      <c r="H22" s="7">
        <v>1</v>
      </c>
      <c r="J22" s="9"/>
    </row>
    <row r="23" spans="1:10" x14ac:dyDescent="0.2">
      <c r="A23" s="7" t="s">
        <v>27</v>
      </c>
      <c r="B23" s="8">
        <v>41921</v>
      </c>
      <c r="C23" s="9">
        <v>35000</v>
      </c>
      <c r="D23" s="9">
        <v>3840</v>
      </c>
      <c r="E23" s="9">
        <v>370</v>
      </c>
      <c r="F23" s="7" t="s">
        <v>9</v>
      </c>
      <c r="G23" s="7">
        <v>6</v>
      </c>
      <c r="H23" s="7">
        <v>5</v>
      </c>
      <c r="J23" s="9"/>
    </row>
    <row r="24" spans="1:10" x14ac:dyDescent="0.2">
      <c r="A24" s="7" t="s">
        <v>60</v>
      </c>
      <c r="B24" s="8">
        <v>41769</v>
      </c>
      <c r="C24" s="9">
        <v>58000</v>
      </c>
      <c r="D24" s="9">
        <v>6450</v>
      </c>
      <c r="E24" s="9">
        <v>3840.0000000000005</v>
      </c>
      <c r="F24" s="7" t="s">
        <v>9</v>
      </c>
      <c r="G24" s="7">
        <v>3</v>
      </c>
      <c r="H24" s="7">
        <v>2</v>
      </c>
      <c r="J24" s="9"/>
    </row>
    <row r="25" spans="1:10" x14ac:dyDescent="0.2">
      <c r="A25" s="7" t="s">
        <v>18</v>
      </c>
      <c r="B25" s="8">
        <v>42122</v>
      </c>
      <c r="C25" s="9">
        <v>29000</v>
      </c>
      <c r="D25" s="9">
        <v>1800</v>
      </c>
      <c r="E25" s="9">
        <v>810</v>
      </c>
      <c r="F25" s="7" t="s">
        <v>9</v>
      </c>
      <c r="G25" s="7">
        <v>4</v>
      </c>
      <c r="H25" s="7">
        <v>5</v>
      </c>
      <c r="J25" s="9"/>
    </row>
    <row r="26" spans="1:10" x14ac:dyDescent="0.2">
      <c r="A26" s="7" t="s">
        <v>25</v>
      </c>
      <c r="B26" s="8">
        <v>41662</v>
      </c>
      <c r="C26" s="9">
        <v>34000</v>
      </c>
      <c r="D26" s="9">
        <v>4350</v>
      </c>
      <c r="E26" s="9">
        <v>3060</v>
      </c>
      <c r="F26" s="7" t="s">
        <v>13</v>
      </c>
      <c r="G26" s="7">
        <v>3</v>
      </c>
      <c r="H26" s="7">
        <v>3</v>
      </c>
      <c r="J26" s="9"/>
    </row>
    <row r="27" spans="1:10" x14ac:dyDescent="0.2">
      <c r="A27" s="7" t="s">
        <v>98</v>
      </c>
      <c r="B27" s="8">
        <v>41708</v>
      </c>
      <c r="C27" s="9">
        <v>85000</v>
      </c>
      <c r="D27" s="9">
        <v>5910</v>
      </c>
      <c r="E27" s="9">
        <v>60</v>
      </c>
      <c r="F27" s="7" t="s">
        <v>13</v>
      </c>
      <c r="G27" s="7">
        <v>3</v>
      </c>
      <c r="H27" s="7">
        <v>5</v>
      </c>
      <c r="J27" s="9"/>
    </row>
    <row r="28" spans="1:10" x14ac:dyDescent="0.2">
      <c r="A28" s="7" t="s">
        <v>39</v>
      </c>
      <c r="B28" s="8">
        <v>42282</v>
      </c>
      <c r="C28" s="9">
        <v>44000</v>
      </c>
      <c r="D28" s="9">
        <v>6650.0000000000009</v>
      </c>
      <c r="E28" s="9">
        <v>60</v>
      </c>
      <c r="F28" s="7" t="s">
        <v>13</v>
      </c>
      <c r="G28" s="7">
        <v>6</v>
      </c>
      <c r="H28" s="7">
        <v>5</v>
      </c>
      <c r="J28" s="9"/>
    </row>
    <row r="29" spans="1:10" x14ac:dyDescent="0.2">
      <c r="A29" s="7" t="s">
        <v>103</v>
      </c>
      <c r="B29" s="8">
        <v>41810</v>
      </c>
      <c r="C29" s="9">
        <v>91000</v>
      </c>
      <c r="D29" s="9">
        <v>8880</v>
      </c>
      <c r="E29" s="9">
        <v>7890</v>
      </c>
      <c r="F29" s="7" t="s">
        <v>13</v>
      </c>
      <c r="G29" s="7">
        <v>2</v>
      </c>
      <c r="H29" s="7">
        <v>4</v>
      </c>
      <c r="J29" s="9"/>
    </row>
    <row r="30" spans="1:10" x14ac:dyDescent="0.2">
      <c r="A30" s="7" t="s">
        <v>71</v>
      </c>
      <c r="B30" s="8">
        <v>42175</v>
      </c>
      <c r="C30" s="9">
        <v>63000</v>
      </c>
      <c r="D30" s="9">
        <v>8130</v>
      </c>
      <c r="E30" s="9">
        <v>1240</v>
      </c>
      <c r="F30" s="7" t="s">
        <v>13</v>
      </c>
      <c r="G30" s="7">
        <v>3</v>
      </c>
      <c r="H30" s="7">
        <v>2</v>
      </c>
      <c r="J30" s="9"/>
    </row>
    <row r="31" spans="1:10" x14ac:dyDescent="0.2">
      <c r="A31" s="7" t="s">
        <v>65</v>
      </c>
      <c r="B31" s="8">
        <v>41870</v>
      </c>
      <c r="C31" s="9">
        <v>61000</v>
      </c>
      <c r="D31" s="9">
        <v>5040</v>
      </c>
      <c r="E31" s="9">
        <v>630</v>
      </c>
      <c r="F31" s="7" t="s">
        <v>8</v>
      </c>
      <c r="G31" s="7">
        <v>3</v>
      </c>
      <c r="H31" s="7">
        <v>3</v>
      </c>
      <c r="J31" s="9"/>
    </row>
    <row r="32" spans="1:10" x14ac:dyDescent="0.2">
      <c r="A32" s="7" t="s">
        <v>17</v>
      </c>
      <c r="B32" s="8">
        <v>41978</v>
      </c>
      <c r="C32" s="9">
        <v>20000</v>
      </c>
      <c r="D32" s="9">
        <v>3130</v>
      </c>
      <c r="E32" s="9">
        <v>220</v>
      </c>
      <c r="F32" s="7" t="s">
        <v>8</v>
      </c>
      <c r="G32" s="7">
        <v>3</v>
      </c>
      <c r="H32" s="7">
        <v>4</v>
      </c>
      <c r="J32" s="9"/>
    </row>
    <row r="33" spans="1:10" x14ac:dyDescent="0.2">
      <c r="A33" s="7" t="s">
        <v>45</v>
      </c>
      <c r="B33" s="8">
        <v>41729</v>
      </c>
      <c r="C33" s="9">
        <v>48000</v>
      </c>
      <c r="D33" s="9">
        <v>2370</v>
      </c>
      <c r="E33" s="9">
        <v>940</v>
      </c>
      <c r="F33" s="7" t="s">
        <v>8</v>
      </c>
      <c r="G33" s="7">
        <v>3</v>
      </c>
      <c r="H33" s="7">
        <v>4</v>
      </c>
      <c r="J33" s="9"/>
    </row>
    <row r="34" spans="1:10" x14ac:dyDescent="0.2">
      <c r="A34" s="7" t="s">
        <v>40</v>
      </c>
      <c r="B34" s="8">
        <v>41833</v>
      </c>
      <c r="C34" s="9">
        <v>44000</v>
      </c>
      <c r="D34" s="9">
        <v>2650</v>
      </c>
      <c r="E34" s="9">
        <v>1660</v>
      </c>
      <c r="F34" s="7" t="s">
        <v>8</v>
      </c>
      <c r="G34" s="7">
        <v>2</v>
      </c>
      <c r="H34" s="7">
        <v>2</v>
      </c>
      <c r="J34" s="9"/>
    </row>
    <row r="35" spans="1:10" x14ac:dyDescent="0.2">
      <c r="A35" s="7" t="s">
        <v>74</v>
      </c>
      <c r="B35" s="8">
        <v>41730</v>
      </c>
      <c r="C35" s="9">
        <v>66000</v>
      </c>
      <c r="D35" s="9">
        <v>9110</v>
      </c>
      <c r="E35" s="9">
        <v>1300</v>
      </c>
      <c r="F35" s="7" t="s">
        <v>8</v>
      </c>
      <c r="G35" s="7">
        <v>5</v>
      </c>
      <c r="H35" s="7">
        <v>2</v>
      </c>
      <c r="J35" s="9"/>
    </row>
    <row r="36" spans="1:10" x14ac:dyDescent="0.2">
      <c r="A36" s="7" t="s">
        <v>107</v>
      </c>
      <c r="B36" s="8">
        <v>41973</v>
      </c>
      <c r="C36" s="9">
        <v>100000</v>
      </c>
      <c r="D36" s="9">
        <v>5850</v>
      </c>
      <c r="E36" s="9">
        <v>7740</v>
      </c>
      <c r="F36" s="7" t="s">
        <v>8</v>
      </c>
      <c r="G36" s="7">
        <v>3</v>
      </c>
      <c r="H36" s="7">
        <v>1</v>
      </c>
      <c r="J36" s="9"/>
    </row>
    <row r="37" spans="1:10" x14ac:dyDescent="0.2">
      <c r="A37" s="7" t="s">
        <v>52</v>
      </c>
      <c r="B37" s="8">
        <v>42188</v>
      </c>
      <c r="C37" s="9">
        <v>52000</v>
      </c>
      <c r="D37" s="9">
        <v>4890</v>
      </c>
      <c r="E37" s="9">
        <v>4380</v>
      </c>
      <c r="F37" s="7" t="s">
        <v>8</v>
      </c>
      <c r="G37" s="7">
        <v>5</v>
      </c>
      <c r="H37" s="7">
        <v>5</v>
      </c>
      <c r="J37" s="9"/>
    </row>
    <row r="38" spans="1:10" x14ac:dyDescent="0.2">
      <c r="A38" s="7" t="s">
        <v>20</v>
      </c>
      <c r="B38" s="8">
        <v>42060</v>
      </c>
      <c r="C38" s="9">
        <v>30000</v>
      </c>
      <c r="D38" s="9">
        <v>4430</v>
      </c>
      <c r="E38" s="9">
        <v>840</v>
      </c>
      <c r="F38" s="7" t="s">
        <v>8</v>
      </c>
      <c r="G38" s="7">
        <v>5</v>
      </c>
      <c r="H38" s="7">
        <v>5</v>
      </c>
      <c r="J38" s="9"/>
    </row>
    <row r="39" spans="1:10" x14ac:dyDescent="0.2">
      <c r="A39" s="7" t="s">
        <v>86</v>
      </c>
      <c r="B39" s="8">
        <v>41672</v>
      </c>
      <c r="C39" s="9">
        <v>71000</v>
      </c>
      <c r="D39" s="9">
        <v>9090</v>
      </c>
      <c r="E39" s="9">
        <v>3410</v>
      </c>
      <c r="F39" s="7" t="s">
        <v>8</v>
      </c>
      <c r="G39" s="7">
        <v>3</v>
      </c>
      <c r="H39" s="7">
        <v>1</v>
      </c>
      <c r="J39" s="9"/>
    </row>
    <row r="40" spans="1:10" x14ac:dyDescent="0.2">
      <c r="A40" s="7" t="s">
        <v>67</v>
      </c>
      <c r="B40" s="8">
        <v>42148</v>
      </c>
      <c r="C40" s="9">
        <v>62000</v>
      </c>
      <c r="D40" s="9">
        <v>6270</v>
      </c>
      <c r="E40" s="9">
        <v>5280</v>
      </c>
      <c r="F40" s="7" t="s">
        <v>8</v>
      </c>
      <c r="G40" s="7">
        <v>6</v>
      </c>
      <c r="H40" s="7">
        <v>4</v>
      </c>
      <c r="J40" s="9"/>
    </row>
    <row r="41" spans="1:10" x14ac:dyDescent="0.2">
      <c r="A41" s="7" t="s">
        <v>68</v>
      </c>
      <c r="B41" s="8">
        <v>41778</v>
      </c>
      <c r="C41" s="9">
        <v>63000</v>
      </c>
      <c r="D41" s="9">
        <v>9900</v>
      </c>
      <c r="E41" s="9">
        <v>60</v>
      </c>
      <c r="F41" s="7" t="s">
        <v>10</v>
      </c>
      <c r="G41" s="7">
        <v>2</v>
      </c>
      <c r="H41" s="7">
        <v>4</v>
      </c>
      <c r="J41" s="9"/>
    </row>
    <row r="42" spans="1:10" x14ac:dyDescent="0.2">
      <c r="A42" s="7" t="s">
        <v>50</v>
      </c>
      <c r="B42" s="8">
        <v>41781</v>
      </c>
      <c r="C42" s="9">
        <v>51000</v>
      </c>
      <c r="D42" s="9">
        <v>3870</v>
      </c>
      <c r="E42" s="9">
        <v>530</v>
      </c>
      <c r="F42" s="7" t="s">
        <v>10</v>
      </c>
      <c r="G42" s="7">
        <v>3</v>
      </c>
      <c r="H42" s="7">
        <v>5</v>
      </c>
      <c r="J42" s="9"/>
    </row>
    <row r="43" spans="1:10" x14ac:dyDescent="0.2">
      <c r="A43" s="7" t="s">
        <v>82</v>
      </c>
      <c r="B43" s="8">
        <v>41778</v>
      </c>
      <c r="C43" s="9">
        <v>69000</v>
      </c>
      <c r="D43" s="9">
        <v>2350</v>
      </c>
      <c r="E43" s="9">
        <v>1360</v>
      </c>
      <c r="F43" s="7" t="s">
        <v>10</v>
      </c>
      <c r="G43" s="7">
        <v>4</v>
      </c>
      <c r="H43" s="7">
        <v>2</v>
      </c>
      <c r="J43" s="9"/>
    </row>
    <row r="44" spans="1:10" x14ac:dyDescent="0.2">
      <c r="A44" s="7" t="s">
        <v>56</v>
      </c>
      <c r="B44" s="8">
        <v>41628</v>
      </c>
      <c r="C44" s="9">
        <v>55000</v>
      </c>
      <c r="D44" s="9">
        <v>7680</v>
      </c>
      <c r="E44" s="9">
        <v>2100</v>
      </c>
      <c r="F44" s="7" t="s">
        <v>10</v>
      </c>
      <c r="G44" s="7">
        <v>1</v>
      </c>
      <c r="H44" s="7">
        <v>3</v>
      </c>
      <c r="J44" s="9"/>
    </row>
    <row r="45" spans="1:10" x14ac:dyDescent="0.2">
      <c r="A45" s="7" t="s">
        <v>106</v>
      </c>
      <c r="B45" s="8">
        <v>41934</v>
      </c>
      <c r="C45" s="9">
        <v>98000</v>
      </c>
      <c r="D45" s="9">
        <v>6690</v>
      </c>
      <c r="E45" s="9">
        <v>60</v>
      </c>
      <c r="F45" s="7" t="s">
        <v>10</v>
      </c>
      <c r="G45" s="7">
        <v>3</v>
      </c>
      <c r="H45" s="7">
        <v>1</v>
      </c>
      <c r="J45" s="9"/>
    </row>
    <row r="46" spans="1:10" x14ac:dyDescent="0.2">
      <c r="A46" s="7" t="s">
        <v>87</v>
      </c>
      <c r="B46" s="8">
        <v>42087</v>
      </c>
      <c r="C46" s="9">
        <v>72000</v>
      </c>
      <c r="D46" s="9">
        <v>9890</v>
      </c>
      <c r="E46" s="9">
        <v>5500</v>
      </c>
      <c r="F46" s="7" t="s">
        <v>10</v>
      </c>
      <c r="G46" s="7">
        <v>3</v>
      </c>
      <c r="H46" s="7">
        <v>3</v>
      </c>
      <c r="J46" s="9"/>
    </row>
    <row r="47" spans="1:10" x14ac:dyDescent="0.2">
      <c r="A47" s="7" t="s">
        <v>41</v>
      </c>
      <c r="B47" s="8">
        <v>42256</v>
      </c>
      <c r="C47" s="9">
        <v>45000</v>
      </c>
      <c r="D47" s="9">
        <v>3100</v>
      </c>
      <c r="E47" s="9">
        <v>1700</v>
      </c>
      <c r="F47" s="7" t="s">
        <v>10</v>
      </c>
      <c r="G47" s="7">
        <v>1</v>
      </c>
      <c r="H47" s="7">
        <v>2</v>
      </c>
      <c r="J47" s="9"/>
    </row>
    <row r="48" spans="1:10" x14ac:dyDescent="0.2">
      <c r="A48" s="7" t="s">
        <v>19</v>
      </c>
      <c r="B48" s="8">
        <v>41634</v>
      </c>
      <c r="C48" s="9">
        <v>29000</v>
      </c>
      <c r="D48" s="9">
        <v>2550</v>
      </c>
      <c r="E48" s="9">
        <v>810</v>
      </c>
      <c r="F48" s="7" t="s">
        <v>10</v>
      </c>
      <c r="G48" s="7">
        <v>1</v>
      </c>
      <c r="H48" s="7">
        <v>1</v>
      </c>
      <c r="J48" s="9"/>
    </row>
    <row r="49" spans="1:10" x14ac:dyDescent="0.2">
      <c r="A49" s="7" t="s">
        <v>28</v>
      </c>
      <c r="B49" s="8">
        <v>41991</v>
      </c>
      <c r="C49" s="9">
        <v>35000</v>
      </c>
      <c r="D49" s="9">
        <v>2290</v>
      </c>
      <c r="E49" s="9">
        <v>990</v>
      </c>
      <c r="F49" s="7" t="s">
        <v>10</v>
      </c>
      <c r="G49" s="7">
        <v>2</v>
      </c>
      <c r="H49" s="7">
        <v>4</v>
      </c>
      <c r="J49" s="9"/>
    </row>
    <row r="50" spans="1:10" x14ac:dyDescent="0.2">
      <c r="A50" s="7" t="s">
        <v>69</v>
      </c>
      <c r="B50" s="8">
        <v>42033</v>
      </c>
      <c r="C50" s="9">
        <v>63000</v>
      </c>
      <c r="D50" s="9">
        <v>6950</v>
      </c>
      <c r="E50" s="9">
        <v>60</v>
      </c>
      <c r="F50" s="7" t="s">
        <v>15</v>
      </c>
      <c r="G50" s="7">
        <v>6</v>
      </c>
      <c r="H50" s="7">
        <v>4</v>
      </c>
      <c r="J50" s="9"/>
    </row>
    <row r="51" spans="1:10" x14ac:dyDescent="0.2">
      <c r="A51" s="7" t="s">
        <v>64</v>
      </c>
      <c r="B51" s="8">
        <v>42063</v>
      </c>
      <c r="C51" s="9">
        <v>59000</v>
      </c>
      <c r="D51" s="9">
        <v>2150</v>
      </c>
      <c r="E51" s="9">
        <v>60</v>
      </c>
      <c r="F51" s="7" t="s">
        <v>15</v>
      </c>
      <c r="G51" s="7">
        <v>5</v>
      </c>
      <c r="H51" s="7">
        <v>3</v>
      </c>
      <c r="J51" s="9"/>
    </row>
    <row r="52" spans="1:10" x14ac:dyDescent="0.2">
      <c r="A52" s="7" t="s">
        <v>75</v>
      </c>
      <c r="B52" s="8">
        <v>42205</v>
      </c>
      <c r="C52" s="9">
        <v>67000</v>
      </c>
      <c r="D52" s="9">
        <v>8610</v>
      </c>
      <c r="E52" s="9">
        <v>4470</v>
      </c>
      <c r="F52" s="7" t="s">
        <v>15</v>
      </c>
      <c r="G52" s="7">
        <v>1</v>
      </c>
      <c r="H52" s="7">
        <v>3</v>
      </c>
      <c r="J52" s="9"/>
    </row>
    <row r="53" spans="1:10" x14ac:dyDescent="0.2">
      <c r="A53" s="7" t="s">
        <v>70</v>
      </c>
      <c r="B53" s="8">
        <v>41952</v>
      </c>
      <c r="C53" s="9">
        <v>63000</v>
      </c>
      <c r="D53" s="9">
        <v>6360</v>
      </c>
      <c r="E53" s="9">
        <v>650</v>
      </c>
      <c r="F53" s="7" t="s">
        <v>15</v>
      </c>
      <c r="G53" s="7">
        <v>1</v>
      </c>
      <c r="H53" s="7">
        <v>5</v>
      </c>
      <c r="J53" s="9"/>
    </row>
    <row r="54" spans="1:10" x14ac:dyDescent="0.2">
      <c r="A54" s="7" t="s">
        <v>37</v>
      </c>
      <c r="B54" s="8">
        <v>41888</v>
      </c>
      <c r="C54" s="9">
        <v>42000</v>
      </c>
      <c r="D54" s="9">
        <v>2950</v>
      </c>
      <c r="E54" s="9">
        <v>60</v>
      </c>
      <c r="F54" s="7" t="s">
        <v>15</v>
      </c>
      <c r="G54" s="7">
        <v>1</v>
      </c>
      <c r="H54" s="7">
        <v>3</v>
      </c>
      <c r="J54" s="9"/>
    </row>
    <row r="55" spans="1:10" x14ac:dyDescent="0.2">
      <c r="A55" s="7" t="s">
        <v>76</v>
      </c>
      <c r="B55" s="8">
        <v>42066</v>
      </c>
      <c r="C55" s="9">
        <v>67000</v>
      </c>
      <c r="D55" s="9">
        <v>8610</v>
      </c>
      <c r="E55" s="9">
        <v>60</v>
      </c>
      <c r="F55" s="7" t="s">
        <v>15</v>
      </c>
      <c r="G55" s="7">
        <v>3</v>
      </c>
      <c r="H55" s="7">
        <v>2</v>
      </c>
      <c r="J55" s="9"/>
    </row>
    <row r="56" spans="1:10" x14ac:dyDescent="0.2">
      <c r="A56" s="7" t="s">
        <v>80</v>
      </c>
      <c r="B56" s="8">
        <v>41747</v>
      </c>
      <c r="C56" s="9">
        <v>68000</v>
      </c>
      <c r="D56" s="9">
        <v>6810</v>
      </c>
      <c r="E56" s="9">
        <v>60</v>
      </c>
      <c r="F56" s="7" t="s">
        <v>15</v>
      </c>
      <c r="G56" s="7">
        <v>1</v>
      </c>
      <c r="H56" s="7">
        <v>3</v>
      </c>
      <c r="J56" s="9"/>
    </row>
    <row r="57" spans="1:10" x14ac:dyDescent="0.2">
      <c r="A57" s="7" t="s">
        <v>90</v>
      </c>
      <c r="B57" s="8">
        <v>41877</v>
      </c>
      <c r="C57" s="9">
        <v>77000</v>
      </c>
      <c r="D57" s="9">
        <v>2510</v>
      </c>
      <c r="E57" s="9">
        <v>5170.0000000000009</v>
      </c>
      <c r="F57" s="7" t="s">
        <v>15</v>
      </c>
      <c r="G57" s="7">
        <v>6</v>
      </c>
      <c r="H57" s="7">
        <v>1</v>
      </c>
      <c r="J57" s="9"/>
    </row>
    <row r="58" spans="1:10" x14ac:dyDescent="0.2">
      <c r="A58" s="7" t="s">
        <v>100</v>
      </c>
      <c r="B58" s="8">
        <v>41848</v>
      </c>
      <c r="C58" s="9">
        <v>89000</v>
      </c>
      <c r="D58" s="9">
        <v>2750</v>
      </c>
      <c r="E58" s="9">
        <v>60</v>
      </c>
      <c r="F58" s="7" t="s">
        <v>15</v>
      </c>
      <c r="G58" s="7">
        <v>2</v>
      </c>
      <c r="H58" s="7">
        <v>4</v>
      </c>
      <c r="J58" s="9"/>
    </row>
    <row r="59" spans="1:10" x14ac:dyDescent="0.2">
      <c r="A59" s="7" t="s">
        <v>101</v>
      </c>
      <c r="B59" s="8">
        <v>41590</v>
      </c>
      <c r="C59" s="9">
        <v>89000</v>
      </c>
      <c r="D59" s="9">
        <v>10400</v>
      </c>
      <c r="E59" s="9">
        <v>60</v>
      </c>
      <c r="F59" s="7" t="s">
        <v>15</v>
      </c>
      <c r="G59" s="7">
        <v>1</v>
      </c>
      <c r="H59" s="7">
        <v>5</v>
      </c>
      <c r="J59" s="9"/>
    </row>
    <row r="60" spans="1:10" x14ac:dyDescent="0.2">
      <c r="A60" s="7" t="s">
        <v>113</v>
      </c>
      <c r="B60" s="8">
        <v>41705</v>
      </c>
      <c r="C60" s="9">
        <v>81000</v>
      </c>
      <c r="D60" s="9">
        <v>12600</v>
      </c>
      <c r="E60" s="9">
        <v>60</v>
      </c>
      <c r="F60" s="7" t="s">
        <v>15</v>
      </c>
      <c r="G60" s="7">
        <v>4</v>
      </c>
      <c r="H60" s="7">
        <v>1</v>
      </c>
      <c r="J60" s="9"/>
    </row>
    <row r="61" spans="1:10" x14ac:dyDescent="0.2">
      <c r="A61" s="7" t="s">
        <v>102</v>
      </c>
      <c r="B61" s="8">
        <v>42184</v>
      </c>
      <c r="C61" s="9">
        <v>89000</v>
      </c>
      <c r="D61" s="9">
        <v>10400</v>
      </c>
      <c r="E61" s="9">
        <v>60</v>
      </c>
      <c r="F61" s="7" t="s">
        <v>15</v>
      </c>
      <c r="G61" s="7">
        <v>4</v>
      </c>
      <c r="H61" s="7">
        <v>4</v>
      </c>
      <c r="J61" s="9"/>
    </row>
    <row r="62" spans="1:10" x14ac:dyDescent="0.2">
      <c r="A62" s="7" t="s">
        <v>48</v>
      </c>
      <c r="B62" s="8">
        <v>41902</v>
      </c>
      <c r="C62" s="9">
        <v>49000</v>
      </c>
      <c r="D62" s="9">
        <v>1950</v>
      </c>
      <c r="E62" s="9">
        <v>60</v>
      </c>
      <c r="F62" s="7" t="s">
        <v>15</v>
      </c>
      <c r="G62" s="7">
        <v>1</v>
      </c>
      <c r="H62" s="7">
        <v>5</v>
      </c>
      <c r="J62" s="9"/>
    </row>
    <row r="63" spans="1:10" x14ac:dyDescent="0.2">
      <c r="A63" s="7" t="s">
        <v>94</v>
      </c>
      <c r="B63" s="8">
        <v>41740</v>
      </c>
      <c r="C63" s="9">
        <v>81000</v>
      </c>
      <c r="D63" s="9">
        <v>12600</v>
      </c>
      <c r="E63" s="9">
        <v>60</v>
      </c>
      <c r="F63" s="7" t="s">
        <v>15</v>
      </c>
      <c r="G63" s="7">
        <v>4</v>
      </c>
      <c r="H63" s="7">
        <v>4</v>
      </c>
      <c r="J63" s="9"/>
    </row>
    <row r="64" spans="1:10" x14ac:dyDescent="0.2">
      <c r="A64" s="7" t="s">
        <v>32</v>
      </c>
      <c r="B64" s="8">
        <v>41758</v>
      </c>
      <c r="C64" s="9">
        <v>38000</v>
      </c>
      <c r="D64" s="9">
        <v>5130</v>
      </c>
      <c r="E64" s="9">
        <v>3120</v>
      </c>
      <c r="F64" s="7" t="s">
        <v>15</v>
      </c>
      <c r="G64" s="7">
        <v>5</v>
      </c>
      <c r="H64" s="7">
        <v>1</v>
      </c>
      <c r="J64" s="9"/>
    </row>
    <row r="65" spans="1:10" x14ac:dyDescent="0.2">
      <c r="A65" s="7" t="s">
        <v>36</v>
      </c>
      <c r="B65" s="8">
        <v>42180</v>
      </c>
      <c r="C65" s="9">
        <v>40000</v>
      </c>
      <c r="D65" s="9">
        <v>3570.0000000000005</v>
      </c>
      <c r="E65" s="9">
        <v>1860</v>
      </c>
      <c r="F65" s="7" t="s">
        <v>11</v>
      </c>
      <c r="G65" s="7">
        <v>1</v>
      </c>
      <c r="H65" s="7">
        <v>1</v>
      </c>
      <c r="J65" s="9"/>
    </row>
    <row r="66" spans="1:10" x14ac:dyDescent="0.2">
      <c r="A66" s="7" t="s">
        <v>21</v>
      </c>
      <c r="B66" s="8">
        <v>41747</v>
      </c>
      <c r="C66" s="9">
        <v>31000</v>
      </c>
      <c r="D66" s="9">
        <v>1860</v>
      </c>
      <c r="E66" s="9">
        <v>2220</v>
      </c>
      <c r="F66" s="7" t="s">
        <v>11</v>
      </c>
      <c r="G66" s="7">
        <v>3</v>
      </c>
      <c r="H66" s="7">
        <v>3</v>
      </c>
      <c r="J66" s="9"/>
    </row>
    <row r="67" spans="1:10" x14ac:dyDescent="0.2">
      <c r="A67" s="7" t="s">
        <v>54</v>
      </c>
      <c r="B67" s="8">
        <v>41870</v>
      </c>
      <c r="C67" s="9">
        <v>52000</v>
      </c>
      <c r="D67" s="9">
        <v>7290</v>
      </c>
      <c r="E67" s="9">
        <v>540</v>
      </c>
      <c r="F67" s="7" t="s">
        <v>11</v>
      </c>
      <c r="G67" s="7">
        <v>3</v>
      </c>
      <c r="H67" s="7">
        <v>1</v>
      </c>
      <c r="J67" s="9"/>
    </row>
    <row r="68" spans="1:10" x14ac:dyDescent="0.2">
      <c r="A68" s="7" t="s">
        <v>59</v>
      </c>
      <c r="B68" s="8">
        <v>41585</v>
      </c>
      <c r="C68" s="9">
        <v>57000</v>
      </c>
      <c r="D68" s="9">
        <v>6350</v>
      </c>
      <c r="E68" s="9">
        <v>590</v>
      </c>
      <c r="F68" s="7" t="s">
        <v>11</v>
      </c>
      <c r="G68" s="7">
        <v>2</v>
      </c>
      <c r="H68" s="7">
        <v>1</v>
      </c>
      <c r="J68" s="9"/>
    </row>
    <row r="69" spans="1:10" x14ac:dyDescent="0.2">
      <c r="A69" s="7" t="s">
        <v>104</v>
      </c>
      <c r="B69" s="8">
        <v>42010</v>
      </c>
      <c r="C69" s="9">
        <v>91000</v>
      </c>
      <c r="D69" s="9">
        <v>14100</v>
      </c>
      <c r="E69" s="9">
        <v>7020</v>
      </c>
      <c r="F69" s="7" t="s">
        <v>11</v>
      </c>
      <c r="G69" s="7">
        <v>4</v>
      </c>
      <c r="H69" s="7">
        <v>1</v>
      </c>
      <c r="J69" s="9"/>
    </row>
    <row r="70" spans="1:10" x14ac:dyDescent="0.2">
      <c r="A70" s="7" t="s">
        <v>81</v>
      </c>
      <c r="B70" s="8">
        <v>41858</v>
      </c>
      <c r="C70" s="9">
        <v>69000</v>
      </c>
      <c r="D70" s="9">
        <v>4950</v>
      </c>
      <c r="E70" s="9">
        <v>60</v>
      </c>
      <c r="F70" s="7" t="s">
        <v>11</v>
      </c>
      <c r="G70" s="7">
        <v>6</v>
      </c>
      <c r="H70" s="7">
        <v>5</v>
      </c>
      <c r="J70" s="9"/>
    </row>
    <row r="71" spans="1:10" x14ac:dyDescent="0.2">
      <c r="A71" s="7" t="s">
        <v>84</v>
      </c>
      <c r="B71" s="8">
        <v>41590</v>
      </c>
      <c r="C71" s="9">
        <v>70000</v>
      </c>
      <c r="D71" s="9">
        <v>2370</v>
      </c>
      <c r="E71" s="9">
        <v>2040</v>
      </c>
      <c r="F71" s="7" t="s">
        <v>11</v>
      </c>
      <c r="G71" s="7">
        <v>3</v>
      </c>
      <c r="H71" s="7">
        <v>4</v>
      </c>
      <c r="J71" s="9"/>
    </row>
    <row r="72" spans="1:10" x14ac:dyDescent="0.2">
      <c r="A72" s="7" t="s">
        <v>105</v>
      </c>
      <c r="B72" s="8">
        <v>41793</v>
      </c>
      <c r="C72" s="9">
        <v>93000</v>
      </c>
      <c r="D72" s="9">
        <v>9060</v>
      </c>
      <c r="E72" s="9">
        <v>60</v>
      </c>
      <c r="F72" s="7" t="s">
        <v>11</v>
      </c>
      <c r="G72" s="7">
        <v>3</v>
      </c>
      <c r="H72" s="7">
        <v>3</v>
      </c>
      <c r="J72" s="9"/>
    </row>
    <row r="73" spans="1:10" x14ac:dyDescent="0.2">
      <c r="A73" s="7" t="s">
        <v>38</v>
      </c>
      <c r="B73" s="8">
        <v>41937</v>
      </c>
      <c r="C73" s="9">
        <v>43000</v>
      </c>
      <c r="D73" s="9">
        <v>1830</v>
      </c>
      <c r="E73" s="9">
        <v>450</v>
      </c>
      <c r="F73" s="7" t="s">
        <v>11</v>
      </c>
      <c r="G73" s="7">
        <v>4</v>
      </c>
      <c r="H73" s="7">
        <v>3</v>
      </c>
      <c r="J73" s="9"/>
    </row>
    <row r="74" spans="1:10" x14ac:dyDescent="0.2">
      <c r="A74" s="7" t="s">
        <v>22</v>
      </c>
      <c r="B74" s="8">
        <v>42063</v>
      </c>
      <c r="C74" s="9">
        <v>31000</v>
      </c>
      <c r="D74" s="9">
        <v>5550</v>
      </c>
      <c r="E74" s="9">
        <v>60</v>
      </c>
      <c r="F74" s="7" t="s">
        <v>11</v>
      </c>
      <c r="G74" s="7">
        <v>5</v>
      </c>
      <c r="H74" s="7">
        <v>4</v>
      </c>
      <c r="J74" s="9"/>
    </row>
    <row r="75" spans="1:10" x14ac:dyDescent="0.2">
      <c r="A75" s="7" t="s">
        <v>66</v>
      </c>
      <c r="B75" s="8">
        <v>41839</v>
      </c>
      <c r="C75" s="9">
        <v>61000</v>
      </c>
      <c r="D75" s="9">
        <v>6180</v>
      </c>
      <c r="E75" s="9">
        <v>3480</v>
      </c>
      <c r="F75" s="7" t="s">
        <v>11</v>
      </c>
      <c r="G75" s="7">
        <v>6</v>
      </c>
      <c r="H75" s="7">
        <v>1</v>
      </c>
      <c r="J75" s="9"/>
    </row>
    <row r="76" spans="1:10" x14ac:dyDescent="0.2">
      <c r="A76" s="7" t="s">
        <v>73</v>
      </c>
      <c r="B76" s="8">
        <v>41805</v>
      </c>
      <c r="C76" s="9">
        <v>66000</v>
      </c>
      <c r="D76" s="9">
        <v>9110</v>
      </c>
      <c r="E76" s="9">
        <v>3160</v>
      </c>
      <c r="F76" s="7" t="s">
        <v>12</v>
      </c>
      <c r="G76" s="7">
        <v>6</v>
      </c>
      <c r="H76" s="7">
        <v>5</v>
      </c>
      <c r="J76" s="9"/>
    </row>
    <row r="77" spans="1:10" x14ac:dyDescent="0.2">
      <c r="A77" s="7" t="s">
        <v>114</v>
      </c>
      <c r="B77" s="8">
        <v>41647</v>
      </c>
      <c r="C77" s="9">
        <v>81000</v>
      </c>
      <c r="D77" s="9">
        <v>6440.0000000000009</v>
      </c>
      <c r="E77" s="9">
        <v>60</v>
      </c>
      <c r="F77" s="7" t="s">
        <v>12</v>
      </c>
      <c r="G77" s="7">
        <v>3</v>
      </c>
      <c r="H77" s="7">
        <v>3</v>
      </c>
      <c r="J77" s="9"/>
    </row>
    <row r="78" spans="1:10" x14ac:dyDescent="0.2">
      <c r="A78" s="7" t="s">
        <v>23</v>
      </c>
      <c r="B78" s="8">
        <v>41690</v>
      </c>
      <c r="C78" s="9">
        <v>32000</v>
      </c>
      <c r="D78" s="9">
        <v>5250</v>
      </c>
      <c r="E78" s="9">
        <v>60</v>
      </c>
      <c r="F78" s="7" t="s">
        <v>12</v>
      </c>
      <c r="G78" s="7">
        <v>1</v>
      </c>
      <c r="H78" s="7">
        <v>3</v>
      </c>
      <c r="J78" s="9"/>
    </row>
    <row r="79" spans="1:10" x14ac:dyDescent="0.2">
      <c r="A79" s="7" t="s">
        <v>108</v>
      </c>
      <c r="B79" s="8">
        <v>41919</v>
      </c>
      <c r="C79" s="9">
        <v>109000</v>
      </c>
      <c r="D79" s="9">
        <v>16800</v>
      </c>
      <c r="E79" s="9">
        <v>60</v>
      </c>
      <c r="F79" s="7" t="s">
        <v>12</v>
      </c>
      <c r="G79" s="7">
        <v>4</v>
      </c>
      <c r="H79" s="7">
        <v>3</v>
      </c>
      <c r="J79" s="9"/>
    </row>
    <row r="80" spans="1:10" x14ac:dyDescent="0.2">
      <c r="A80" s="7" t="s">
        <v>63</v>
      </c>
      <c r="B80" s="8">
        <v>42254</v>
      </c>
      <c r="C80" s="9">
        <v>58000</v>
      </c>
      <c r="D80" s="9">
        <v>9150</v>
      </c>
      <c r="E80" s="9">
        <v>1680</v>
      </c>
      <c r="F80" s="7" t="s">
        <v>12</v>
      </c>
      <c r="G80" s="7">
        <v>3</v>
      </c>
      <c r="H80" s="7">
        <v>1</v>
      </c>
      <c r="J80" s="9"/>
    </row>
    <row r="81" spans="1:10" x14ac:dyDescent="0.2">
      <c r="A81" s="7" t="s">
        <v>95</v>
      </c>
      <c r="B81" s="8">
        <v>41825</v>
      </c>
      <c r="C81" s="9">
        <v>81000</v>
      </c>
      <c r="D81" s="9">
        <v>6440.0000000000009</v>
      </c>
      <c r="E81" s="9">
        <v>60</v>
      </c>
      <c r="F81" s="7" t="s">
        <v>12</v>
      </c>
      <c r="G81" s="7">
        <v>6</v>
      </c>
      <c r="H81" s="7">
        <v>1</v>
      </c>
      <c r="J81" s="9"/>
    </row>
    <row r="82" spans="1:10" x14ac:dyDescent="0.2">
      <c r="A82" s="7" t="s">
        <v>88</v>
      </c>
      <c r="B82" s="8">
        <v>41733</v>
      </c>
      <c r="C82" s="9">
        <v>76000</v>
      </c>
      <c r="D82" s="9">
        <v>3930</v>
      </c>
      <c r="E82" s="9">
        <v>6540</v>
      </c>
      <c r="F82" s="7" t="s">
        <v>12</v>
      </c>
      <c r="G82" s="7">
        <v>2</v>
      </c>
      <c r="H82" s="7">
        <v>1</v>
      </c>
      <c r="J82" s="9"/>
    </row>
    <row r="83" spans="1:10" x14ac:dyDescent="0.2">
      <c r="A83" s="7" t="s">
        <v>29</v>
      </c>
      <c r="B83" s="8">
        <v>41668</v>
      </c>
      <c r="C83" s="9">
        <v>36000</v>
      </c>
      <c r="D83" s="9">
        <v>3290</v>
      </c>
      <c r="E83" s="9">
        <v>60</v>
      </c>
      <c r="F83" s="7" t="s">
        <v>12</v>
      </c>
      <c r="G83" s="7">
        <v>3</v>
      </c>
      <c r="H83" s="7">
        <v>3</v>
      </c>
      <c r="J83" s="9"/>
    </row>
    <row r="84" spans="1:10" x14ac:dyDescent="0.2">
      <c r="A84" s="7" t="s">
        <v>110</v>
      </c>
      <c r="B84" s="8">
        <v>41818</v>
      </c>
      <c r="C84" s="9">
        <v>123000</v>
      </c>
      <c r="D84" s="9">
        <v>11760</v>
      </c>
      <c r="E84" s="9">
        <v>4820</v>
      </c>
      <c r="F84" s="7" t="s">
        <v>12</v>
      </c>
      <c r="G84" s="7">
        <v>5</v>
      </c>
      <c r="H84" s="7">
        <v>2</v>
      </c>
      <c r="J84" s="9"/>
    </row>
    <row r="85" spans="1:10" x14ac:dyDescent="0.2">
      <c r="A85" s="7" t="s">
        <v>57</v>
      </c>
      <c r="B85" s="8">
        <v>41968</v>
      </c>
      <c r="C85" s="9">
        <v>56000</v>
      </c>
      <c r="D85" s="9">
        <v>2610</v>
      </c>
      <c r="E85" s="9">
        <v>3700.0000000000005</v>
      </c>
      <c r="F85" s="7" t="s">
        <v>12</v>
      </c>
      <c r="G85" s="7">
        <v>6</v>
      </c>
      <c r="H85" s="7">
        <v>2</v>
      </c>
      <c r="J85" s="9"/>
    </row>
    <row r="86" spans="1:10" x14ac:dyDescent="0.2">
      <c r="A86" s="7" t="s">
        <v>55</v>
      </c>
      <c r="B86" s="8">
        <v>41723</v>
      </c>
      <c r="C86" s="9">
        <v>52000</v>
      </c>
      <c r="D86" s="9">
        <v>5850</v>
      </c>
      <c r="E86" s="9">
        <v>3420.0000000000005</v>
      </c>
      <c r="F86" s="7" t="s">
        <v>12</v>
      </c>
      <c r="G86" s="7">
        <v>2</v>
      </c>
      <c r="H86" s="7">
        <v>5</v>
      </c>
      <c r="J86" s="9"/>
    </row>
    <row r="87" spans="1:10" x14ac:dyDescent="0.2">
      <c r="A87" s="7" t="s">
        <v>34</v>
      </c>
      <c r="B87" s="8">
        <v>42065</v>
      </c>
      <c r="C87" s="9">
        <v>39000</v>
      </c>
      <c r="D87" s="9">
        <v>4550</v>
      </c>
      <c r="E87" s="9">
        <v>2160</v>
      </c>
      <c r="F87" s="7" t="s">
        <v>12</v>
      </c>
      <c r="G87" s="7">
        <v>1</v>
      </c>
      <c r="H87" s="7">
        <v>2</v>
      </c>
      <c r="J87" s="9"/>
    </row>
    <row r="88" spans="1:10" x14ac:dyDescent="0.2">
      <c r="A88" s="7" t="s">
        <v>30</v>
      </c>
      <c r="B88" s="8">
        <v>41691</v>
      </c>
      <c r="C88" s="9">
        <v>36000</v>
      </c>
      <c r="D88" s="9">
        <v>5210</v>
      </c>
      <c r="E88" s="9">
        <v>700</v>
      </c>
      <c r="F88" s="7" t="s">
        <v>12</v>
      </c>
      <c r="G88" s="7">
        <v>1</v>
      </c>
      <c r="H88" s="7">
        <v>1</v>
      </c>
      <c r="J88" s="9"/>
    </row>
    <row r="89" spans="1:10" x14ac:dyDescent="0.2">
      <c r="A89" s="7" t="s">
        <v>93</v>
      </c>
      <c r="B89" s="8">
        <v>41862</v>
      </c>
      <c r="C89" s="9">
        <v>80000</v>
      </c>
      <c r="D89" s="9">
        <v>8650</v>
      </c>
      <c r="E89" s="9">
        <v>2340</v>
      </c>
      <c r="F89" s="7" t="s">
        <v>12</v>
      </c>
      <c r="G89" s="7">
        <v>4</v>
      </c>
      <c r="H89" s="7">
        <v>1</v>
      </c>
      <c r="J89" s="9"/>
    </row>
    <row r="90" spans="1:10" x14ac:dyDescent="0.2">
      <c r="A90" s="7" t="s">
        <v>49</v>
      </c>
      <c r="B90" s="8">
        <v>41816</v>
      </c>
      <c r="C90" s="9">
        <v>50000</v>
      </c>
      <c r="D90" s="9">
        <v>3350</v>
      </c>
      <c r="E90" s="9">
        <v>60</v>
      </c>
      <c r="F90" s="7" t="s">
        <v>16</v>
      </c>
      <c r="G90" s="7">
        <v>6</v>
      </c>
      <c r="H90" s="7">
        <v>2</v>
      </c>
      <c r="J90" s="9"/>
    </row>
    <row r="91" spans="1:10" x14ac:dyDescent="0.2">
      <c r="A91" s="7" t="s">
        <v>96</v>
      </c>
      <c r="B91" s="8">
        <v>41884</v>
      </c>
      <c r="C91" s="9">
        <v>81000</v>
      </c>
      <c r="D91" s="9">
        <v>29050</v>
      </c>
      <c r="E91" s="9">
        <v>60</v>
      </c>
      <c r="F91" s="7" t="s">
        <v>16</v>
      </c>
      <c r="G91" s="7">
        <v>5</v>
      </c>
      <c r="H91" s="7">
        <v>5</v>
      </c>
      <c r="J91" s="9"/>
    </row>
    <row r="92" spans="1:10" x14ac:dyDescent="0.2">
      <c r="A92" s="7" t="s">
        <v>44</v>
      </c>
      <c r="B92" s="8">
        <v>42239</v>
      </c>
      <c r="C92" s="9">
        <v>47000</v>
      </c>
      <c r="D92" s="9">
        <v>43050</v>
      </c>
      <c r="E92" s="9">
        <v>60</v>
      </c>
      <c r="F92" s="7" t="s">
        <v>16</v>
      </c>
      <c r="G92" s="7">
        <v>4</v>
      </c>
      <c r="H92" s="7">
        <v>4</v>
      </c>
      <c r="J92" s="9"/>
    </row>
    <row r="93" spans="1:10" x14ac:dyDescent="0.2">
      <c r="A93" s="7" t="s">
        <v>35</v>
      </c>
      <c r="B93" s="8">
        <v>42089</v>
      </c>
      <c r="C93" s="9">
        <v>39000</v>
      </c>
      <c r="D93" s="9">
        <v>27050</v>
      </c>
      <c r="E93" s="9">
        <v>60</v>
      </c>
      <c r="F93" s="7" t="s">
        <v>16</v>
      </c>
      <c r="G93" s="7">
        <v>4</v>
      </c>
      <c r="H93" s="7">
        <v>5</v>
      </c>
      <c r="J93" s="9"/>
    </row>
    <row r="94" spans="1:10" x14ac:dyDescent="0.2">
      <c r="A94" s="7" t="s">
        <v>46</v>
      </c>
      <c r="B94" s="8">
        <v>41792</v>
      </c>
      <c r="C94" s="9">
        <v>49000</v>
      </c>
      <c r="D94" s="9">
        <v>38050</v>
      </c>
      <c r="E94" s="9">
        <v>60</v>
      </c>
      <c r="F94" s="7" t="s">
        <v>16</v>
      </c>
      <c r="G94" s="7">
        <v>2</v>
      </c>
      <c r="H94" s="7">
        <v>5</v>
      </c>
      <c r="J94" s="9"/>
    </row>
    <row r="95" spans="1:10" x14ac:dyDescent="0.2">
      <c r="A95" s="7" t="s">
        <v>58</v>
      </c>
      <c r="B95" s="8">
        <v>42114</v>
      </c>
      <c r="C95" s="9">
        <v>57000</v>
      </c>
      <c r="D95" s="9">
        <v>36050</v>
      </c>
      <c r="E95" s="9">
        <v>60</v>
      </c>
      <c r="F95" s="7" t="s">
        <v>16</v>
      </c>
      <c r="G95" s="7">
        <v>5</v>
      </c>
      <c r="H95" s="7">
        <v>5</v>
      </c>
      <c r="J95" s="9"/>
    </row>
    <row r="96" spans="1:10" x14ac:dyDescent="0.2">
      <c r="A96" s="7" t="s">
        <v>43</v>
      </c>
      <c r="B96" s="8">
        <v>42101</v>
      </c>
      <c r="C96" s="9">
        <v>47000</v>
      </c>
      <c r="D96" s="9">
        <v>5780</v>
      </c>
      <c r="E96" s="9">
        <v>60</v>
      </c>
      <c r="F96" s="7" t="s">
        <v>16</v>
      </c>
      <c r="G96" s="7">
        <v>3</v>
      </c>
      <c r="H96" s="7">
        <v>2</v>
      </c>
      <c r="J96" s="9"/>
    </row>
    <row r="97" spans="1:10" x14ac:dyDescent="0.2">
      <c r="A97" s="7" t="s">
        <v>116</v>
      </c>
      <c r="B97" s="8">
        <v>42164</v>
      </c>
      <c r="C97" s="9">
        <v>84000</v>
      </c>
      <c r="D97" s="9">
        <v>53050</v>
      </c>
      <c r="E97" s="9">
        <v>60</v>
      </c>
      <c r="F97" s="7" t="s">
        <v>16</v>
      </c>
      <c r="G97" s="7">
        <v>2</v>
      </c>
      <c r="H97" s="7">
        <v>1</v>
      </c>
      <c r="J97" s="9"/>
    </row>
    <row r="98" spans="1:10" x14ac:dyDescent="0.2">
      <c r="A98" s="7" t="s">
        <v>85</v>
      </c>
      <c r="B98" s="8">
        <v>41936</v>
      </c>
      <c r="C98" s="9">
        <v>71000</v>
      </c>
      <c r="D98" s="9">
        <v>42050</v>
      </c>
      <c r="E98" s="9">
        <v>60</v>
      </c>
      <c r="F98" s="7" t="s">
        <v>16</v>
      </c>
      <c r="G98" s="7">
        <v>2</v>
      </c>
      <c r="H98" s="7">
        <v>3</v>
      </c>
      <c r="J98" s="9"/>
    </row>
    <row r="99" spans="1:10" x14ac:dyDescent="0.2">
      <c r="A99" s="7" t="s">
        <v>97</v>
      </c>
      <c r="B99" s="8">
        <v>41727</v>
      </c>
      <c r="C99" s="9">
        <v>84000</v>
      </c>
      <c r="D99" s="9">
        <v>53050</v>
      </c>
      <c r="E99" s="9">
        <v>60</v>
      </c>
      <c r="F99" s="7" t="s">
        <v>16</v>
      </c>
      <c r="G99" s="7">
        <v>5</v>
      </c>
      <c r="H99" s="7">
        <v>5</v>
      </c>
      <c r="J99" s="9"/>
    </row>
    <row r="100" spans="1:10" x14ac:dyDescent="0.2">
      <c r="A100" s="7" t="s">
        <v>72</v>
      </c>
      <c r="B100" s="8">
        <v>41940</v>
      </c>
      <c r="C100" s="9">
        <v>64000</v>
      </c>
      <c r="D100" s="9">
        <v>9450</v>
      </c>
      <c r="E100" s="9">
        <v>60</v>
      </c>
      <c r="F100" s="7" t="s">
        <v>16</v>
      </c>
      <c r="G100" s="7">
        <v>5</v>
      </c>
      <c r="H100" s="7">
        <v>5</v>
      </c>
      <c r="J100" s="9"/>
    </row>
    <row r="101" spans="1:10" x14ac:dyDescent="0.2">
      <c r="A101" s="7" t="s">
        <v>99</v>
      </c>
      <c r="B101" s="8">
        <v>42001</v>
      </c>
      <c r="C101" s="9">
        <v>87000</v>
      </c>
      <c r="D101" s="9">
        <v>33050</v>
      </c>
      <c r="E101" s="9">
        <v>60</v>
      </c>
      <c r="F101" s="7" t="s">
        <v>16</v>
      </c>
      <c r="G101" s="7">
        <v>6</v>
      </c>
      <c r="H101" s="7">
        <v>2</v>
      </c>
      <c r="J101" s="9"/>
    </row>
    <row r="102" spans="1:10" x14ac:dyDescent="0.2">
      <c r="A102" s="7" t="s">
        <v>115</v>
      </c>
      <c r="B102" s="8">
        <v>41752</v>
      </c>
      <c r="C102" s="9">
        <v>81000</v>
      </c>
      <c r="D102" s="9">
        <v>29050</v>
      </c>
      <c r="E102" s="9">
        <v>60</v>
      </c>
      <c r="F102" s="7" t="s">
        <v>16</v>
      </c>
      <c r="G102" s="7">
        <v>2</v>
      </c>
      <c r="H102" s="7">
        <v>5</v>
      </c>
      <c r="J102" s="9"/>
    </row>
  </sheetData>
  <sortState ref="A2:H102">
    <sortCondition ref="F2:F102"/>
    <sortCondition ref="A2:A102"/>
  </sortState>
  <mergeCells count="1">
    <mergeCell ref="C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26"/>
  <sheetViews>
    <sheetView tabSelected="1" workbookViewId="0">
      <selection activeCell="F23" sqref="F23"/>
    </sheetView>
  </sheetViews>
  <sheetFormatPr defaultRowHeight="15" x14ac:dyDescent="0.25"/>
  <cols>
    <col min="1" max="1" width="17.28515625" style="11" bestFit="1" customWidth="1"/>
    <col min="2" max="2" width="11.28515625" style="11" bestFit="1" customWidth="1"/>
    <col min="3" max="3" width="12.7109375" style="11" bestFit="1" customWidth="1"/>
    <col min="4" max="4" width="11.140625" style="11" bestFit="1" customWidth="1"/>
    <col min="5" max="6" width="10.140625" style="11" bestFit="1" customWidth="1"/>
    <col min="7" max="7" width="10.140625" style="11" customWidth="1"/>
    <col min="8" max="9" width="10.28515625" style="11" customWidth="1"/>
    <col min="10" max="11" width="12.42578125" style="11" bestFit="1" customWidth="1"/>
    <col min="12" max="14" width="9.140625" style="11"/>
    <col min="15" max="15" width="17.28515625" style="11" customWidth="1"/>
    <col min="16" max="16" width="19.85546875" style="11" customWidth="1"/>
    <col min="17" max="17" width="17.85546875" style="11" bestFit="1" customWidth="1"/>
    <col min="18" max="16384" width="9.140625" style="11"/>
  </cols>
  <sheetData>
    <row r="1" spans="1:17" s="10" customFormat="1" ht="30" x14ac:dyDescent="0.25">
      <c r="A1" s="15" t="s">
        <v>124</v>
      </c>
      <c r="B1" s="16" t="s">
        <v>123</v>
      </c>
      <c r="C1" s="16" t="s">
        <v>125</v>
      </c>
      <c r="D1" s="16" t="s">
        <v>126</v>
      </c>
      <c r="E1" s="16" t="s">
        <v>127</v>
      </c>
      <c r="F1" s="16" t="s">
        <v>118</v>
      </c>
      <c r="G1" s="16" t="s">
        <v>121</v>
      </c>
      <c r="H1" s="16" t="s">
        <v>120</v>
      </c>
      <c r="I1" s="16" t="s">
        <v>139</v>
      </c>
      <c r="J1" s="16" t="s">
        <v>122</v>
      </c>
      <c r="K1" s="16" t="s">
        <v>119</v>
      </c>
      <c r="L1" s="16"/>
      <c r="M1" s="16"/>
      <c r="O1"/>
      <c r="P1" s="26" t="s">
        <v>143</v>
      </c>
      <c r="Q1"/>
    </row>
    <row r="2" spans="1:17" x14ac:dyDescent="0.25">
      <c r="A2" s="13" t="str">
        <f>IFERROR(IF(INDEX('Human Resources Data'!$F$3:$F$500,MATCH(0,INDEX(COUNTIF($A$1:A1, 'Human Resources Data'!$F$3:$F$500),0,0),0))&lt;&gt;0,INDEX('Human Resources Data'!$F$3:$F$500,MATCH(0,INDEX(COUNTIF($A$1:A1, 'Human Resources Data'!$F$3:$F$500),0,0),0)),""),"")</f>
        <v>Accounting</v>
      </c>
      <c r="B2" s="12">
        <f>IFERROR(IF(A2&lt;&gt;"",COUNTIF('Human Resources Data'!$F$3:$F$500,"="&amp;A2),""),"")</f>
        <v>10</v>
      </c>
      <c r="C2" s="14">
        <f>IFERROR(IF(A2&lt;&gt;"",SUMIF('Human Resources Data'!$F$3:$F$500,$A2,'Human Resources Data'!C$3:C$500),""),"")</f>
        <v>572000</v>
      </c>
      <c r="D2" s="14">
        <f>IFERROR(IF(A2&lt;&gt;"",SUMIF('Human Resources Data'!$F$3:$F$500,$A2,'Human Resources Data'!D$3:D$500),""),"")</f>
        <v>50540</v>
      </c>
      <c r="E2" s="14">
        <f>IFERROR(IF(A2&lt;&gt;"",SUMIF('Human Resources Data'!$F$3:$F$500,$A2,'Human Resources Data'!E$3:E$500),""),"")</f>
        <v>29490</v>
      </c>
      <c r="F2" s="14">
        <f>IFERROR(IF(A2&lt;&gt;"",ROUND(C2/B2,0),""),"")</f>
        <v>57200</v>
      </c>
      <c r="G2" s="19">
        <f>IFERROR(IF(A2&lt;&gt;"",SUMIF('Human Resources Data'!$F$3:$F$500,$A2,'Human Resources Data'!G$3:G$500),""),"")</f>
        <v>32</v>
      </c>
      <c r="H2" s="17">
        <f>IFERROR(IF(A2&lt;&gt;"",(SUMIF('Human Resources Data'!$F$3:$F$500,$A2,'Human Resources Data'!G$3:G$500)/B2),""),"")</f>
        <v>3.2</v>
      </c>
      <c r="I2" s="17">
        <f>(G2/SUM($G$2:$G$10))*100</f>
        <v>9.4955489614243334</v>
      </c>
      <c r="J2" s="18">
        <f>IFERROR(IF(A2&lt;&gt;"",SUMIF('Human Resources Data'!$F$3:$F$500,$A2,'Human Resources Data'!H$3:H$500),""),"")</f>
        <v>36</v>
      </c>
      <c r="K2" s="17">
        <f>IFERROR(IF(A2&lt;&gt;"",(SUMIF('Human Resources Data'!$F$3:$F$500,$A2,'Human Resources Data'!H$3:H$500)/B2),""),"")</f>
        <v>3.6</v>
      </c>
      <c r="L2" s="13"/>
      <c r="M2" s="13"/>
      <c r="O2" s="26" t="s">
        <v>140</v>
      </c>
      <c r="P2" t="s">
        <v>142</v>
      </c>
      <c r="Q2" t="s">
        <v>144</v>
      </c>
    </row>
    <row r="3" spans="1:17" x14ac:dyDescent="0.25">
      <c r="A3" s="13" t="str">
        <f>IFERROR(IF(INDEX('Human Resources Data'!$F$3:$F$500,MATCH(0,INDEX(COUNTIF($A$1:A2, 'Human Resources Data'!$F$3:$F$500),0,0),0))&lt;&gt;0,INDEX('Human Resources Data'!$F$3:$F$500,MATCH(0,INDEX(COUNTIF($A$1:A2, 'Human Resources Data'!$F$3:$F$500),0,0),0)),""),"")</f>
        <v>Administration</v>
      </c>
      <c r="B3" s="12">
        <f>IFERROR(IF(A3&lt;&gt;"",COUNTIF('Human Resources Data'!$F$3:$F$500,"="&amp;A3),""),"")</f>
        <v>13</v>
      </c>
      <c r="C3" s="14">
        <f>IFERROR(IF(A3&lt;&gt;"",SUMIF('Human Resources Data'!$F$3:$F$500,$A3,'Human Resources Data'!C$3:C$500),""),"")</f>
        <v>904000</v>
      </c>
      <c r="D3" s="14">
        <f>IFERROR(IF(A3&lt;&gt;"",SUMIF('Human Resources Data'!$F$3:$F$500,$A3,'Human Resources Data'!D$3:D$500),""),"")</f>
        <v>98520</v>
      </c>
      <c r="E3" s="14">
        <f>IFERROR(IF(A3&lt;&gt;"",SUMIF('Human Resources Data'!$F$3:$F$500,$A3,'Human Resources Data'!E$3:E$500),""),"")</f>
        <v>40720</v>
      </c>
      <c r="F3" s="14">
        <f t="shared" ref="F3:F13" si="0">IFERROR(IF(A3&lt;&gt;"",ROUND(C3/B3,0),""),"")</f>
        <v>69538</v>
      </c>
      <c r="G3" s="19">
        <f>IFERROR(IF(A3&lt;&gt;"",SUMIF('Human Resources Data'!$F$3:$F$500,$A3,'Human Resources Data'!G$3:G$500),""),"")</f>
        <v>47</v>
      </c>
      <c r="H3" s="17">
        <f>IFERROR(IF(A3&lt;&gt;"",(SUMIF('Human Resources Data'!$F$3:$F$500,$A3,'Human Resources Data'!G$3:G$500)/B3),""),"")</f>
        <v>3.6153846153846154</v>
      </c>
      <c r="I3" s="17">
        <f t="shared" ref="I3:I10" si="1">(G3/SUM($G$2:$G$10))*100</f>
        <v>13.94658753709199</v>
      </c>
      <c r="J3" s="18">
        <f>IFERROR(IF(A3&lt;&gt;"",SUMIF('Human Resources Data'!$F$3:$F$500,$A3,'Human Resources Data'!H$3:H$500),""),"")</f>
        <v>35</v>
      </c>
      <c r="K3" s="17">
        <f>IFERROR(IF(A3&lt;&gt;"",(SUMIF('Human Resources Data'!$F$3:$F$500,$A3,'Human Resources Data'!H$3:H$500)/B3),""),"")</f>
        <v>2.6923076923076925</v>
      </c>
      <c r="L3" s="13"/>
      <c r="M3" s="13"/>
      <c r="O3" s="27" t="s">
        <v>16</v>
      </c>
      <c r="P3" s="25">
        <v>51</v>
      </c>
      <c r="Q3" s="28">
        <v>15.133531157270031</v>
      </c>
    </row>
    <row r="4" spans="1:17" x14ac:dyDescent="0.25">
      <c r="A4" s="13" t="str">
        <f>IFERROR(IF(INDEX('Human Resources Data'!$F$3:$F$500,MATCH(0,INDEX(COUNTIF($A$1:A3, 'Human Resources Data'!$F$3:$F$500),0,0),0))&lt;&gt;0,INDEX('Human Resources Data'!$F$3:$F$500,MATCH(0,INDEX(COUNTIF($A$1:A3, 'Human Resources Data'!$F$3:$F$500),0,0),0)),""),"")</f>
        <v>Customer Support</v>
      </c>
      <c r="B4" s="12">
        <f>IFERROR(IF(A4&lt;&gt;"",COUNTIF('Human Resources Data'!$F$3:$F$500,"="&amp;A4),""),"")</f>
        <v>5</v>
      </c>
      <c r="C4" s="14">
        <f>IFERROR(IF(A4&lt;&gt;"",SUMIF('Human Resources Data'!$F$3:$F$500,$A4,'Human Resources Data'!C$3:C$500),""),"")</f>
        <v>317000</v>
      </c>
      <c r="D4" s="14">
        <f>IFERROR(IF(A4&lt;&gt;"",SUMIF('Human Resources Data'!$F$3:$F$500,$A4,'Human Resources Data'!D$3:D$500),""),"")</f>
        <v>33920</v>
      </c>
      <c r="E4" s="14">
        <f>IFERROR(IF(A4&lt;&gt;"",SUMIF('Human Resources Data'!$F$3:$F$500,$A4,'Human Resources Data'!E$3:E$500),""),"")</f>
        <v>12310</v>
      </c>
      <c r="F4" s="14">
        <f t="shared" si="0"/>
        <v>63400</v>
      </c>
      <c r="G4" s="19">
        <f>IFERROR(IF(A4&lt;&gt;"",SUMIF('Human Resources Data'!$F$3:$F$500,$A4,'Human Resources Data'!G$3:G$500),""),"")</f>
        <v>17</v>
      </c>
      <c r="H4" s="17">
        <f>IFERROR(IF(A4&lt;&gt;"",(SUMIF('Human Resources Data'!$F$3:$F$500,$A4,'Human Resources Data'!G$3:G$500)/B4),""),"")</f>
        <v>3.4</v>
      </c>
      <c r="I4" s="17">
        <f t="shared" si="1"/>
        <v>5.0445103857566762</v>
      </c>
      <c r="J4" s="18">
        <f>IFERROR(IF(A4&lt;&gt;"",SUMIF('Human Resources Data'!$F$3:$F$500,$A4,'Human Resources Data'!H$3:H$500),""),"")</f>
        <v>19</v>
      </c>
      <c r="K4" s="17">
        <f>IFERROR(IF(A4&lt;&gt;"",(SUMIF('Human Resources Data'!$F$3:$F$500,$A4,'Human Resources Data'!H$3:H$500)/B4),""),"")</f>
        <v>3.8</v>
      </c>
      <c r="L4" s="13"/>
      <c r="M4" s="13"/>
      <c r="O4" s="27" t="s">
        <v>9</v>
      </c>
      <c r="P4" s="25">
        <v>47</v>
      </c>
      <c r="Q4" s="28">
        <v>29.080118694362021</v>
      </c>
    </row>
    <row r="5" spans="1:17" x14ac:dyDescent="0.25">
      <c r="A5" s="13" t="str">
        <f>IFERROR(IF(INDEX('Human Resources Data'!$F$3:$F$500,MATCH(0,INDEX(COUNTIF($A$1:A4, 'Human Resources Data'!$F$3:$F$500),0,0),0))&lt;&gt;0,INDEX('Human Resources Data'!$F$3:$F$500,MATCH(0,INDEX(COUNTIF($A$1:A4, 'Human Resources Data'!$F$3:$F$500),0,0),0)),""),"")</f>
        <v>Finance</v>
      </c>
      <c r="B5" s="12">
        <f>IFERROR(IF(A5&lt;&gt;"",COUNTIF('Human Resources Data'!$F$3:$F$500,"="&amp;A5),""),"")</f>
        <v>10</v>
      </c>
      <c r="C5" s="14">
        <f>IFERROR(IF(A5&lt;&gt;"",SUMIF('Human Resources Data'!$F$3:$F$500,$A5,'Human Resources Data'!C$3:C$500),""),"")</f>
        <v>554000</v>
      </c>
      <c r="D5" s="14">
        <f>IFERROR(IF(A5&lt;&gt;"",SUMIF('Human Resources Data'!$F$3:$F$500,$A5,'Human Resources Data'!D$3:D$500),""),"")</f>
        <v>52830</v>
      </c>
      <c r="E5" s="14">
        <f>IFERROR(IF(A5&lt;&gt;"",SUMIF('Human Resources Data'!$F$3:$F$500,$A5,'Human Resources Data'!E$3:E$500),""),"")</f>
        <v>26400</v>
      </c>
      <c r="F5" s="14">
        <f t="shared" si="0"/>
        <v>55400</v>
      </c>
      <c r="G5" s="19">
        <f>IFERROR(IF(A5&lt;&gt;"",SUMIF('Human Resources Data'!$F$3:$F$500,$A5,'Human Resources Data'!G$3:G$500),""),"")</f>
        <v>38</v>
      </c>
      <c r="H5" s="17">
        <f>IFERROR(IF(A5&lt;&gt;"",(SUMIF('Human Resources Data'!$F$3:$F$500,$A5,'Human Resources Data'!G$3:G$500)/B5),""),"")</f>
        <v>3.8</v>
      </c>
      <c r="I5" s="17">
        <f t="shared" si="1"/>
        <v>11.275964391691394</v>
      </c>
      <c r="J5" s="18">
        <f>IFERROR(IF(A5&lt;&gt;"",SUMIF('Human Resources Data'!$F$3:$F$500,$A5,'Human Resources Data'!H$3:H$500),""),"")</f>
        <v>31</v>
      </c>
      <c r="K5" s="17">
        <f>IFERROR(IF(A5&lt;&gt;"",(SUMIF('Human Resources Data'!$F$3:$F$500,$A5,'Human Resources Data'!H$3:H$500)/B5),""),"")</f>
        <v>3.1</v>
      </c>
      <c r="L5" s="13"/>
      <c r="M5" s="13"/>
      <c r="O5" s="27" t="s">
        <v>12</v>
      </c>
      <c r="P5" s="25">
        <v>47</v>
      </c>
      <c r="Q5" s="28">
        <v>43.026706231454014</v>
      </c>
    </row>
    <row r="6" spans="1:17" x14ac:dyDescent="0.25">
      <c r="A6" s="13" t="str">
        <f>IFERROR(IF(INDEX('Human Resources Data'!$F$3:$F$500,MATCH(0,INDEX(COUNTIF($A$1:A5, 'Human Resources Data'!$F$3:$F$500),0,0),0))&lt;&gt;0,INDEX('Human Resources Data'!$F$3:$F$500,MATCH(0,INDEX(COUNTIF($A$1:A5, 'Human Resources Data'!$F$3:$F$500),0,0),0)),""),"")</f>
        <v>Human Resources</v>
      </c>
      <c r="B6" s="12">
        <f>IFERROR(IF(A6&lt;&gt;"",COUNTIF('Human Resources Data'!$F$3:$F$500,"="&amp;A6),""),"")</f>
        <v>9</v>
      </c>
      <c r="C6" s="14">
        <f>IFERROR(IF(A6&lt;&gt;"",SUMIF('Human Resources Data'!$F$3:$F$500,$A6,'Human Resources Data'!C$3:C$500),""),"")</f>
        <v>517000</v>
      </c>
      <c r="D6" s="14">
        <f>IFERROR(IF(A6&lt;&gt;"",SUMIF('Human Resources Data'!$F$3:$F$500,$A6,'Human Resources Data'!D$3:D$500),""),"")</f>
        <v>48320</v>
      </c>
      <c r="E6" s="14">
        <f>IFERROR(IF(A6&lt;&gt;"",SUMIF('Human Resources Data'!$F$3:$F$500,$A6,'Human Resources Data'!E$3:E$500),""),"")</f>
        <v>13110</v>
      </c>
      <c r="F6" s="14">
        <f t="shared" si="0"/>
        <v>57444</v>
      </c>
      <c r="G6" s="19">
        <f>IFERROR(IF(A6&lt;&gt;"",SUMIF('Human Resources Data'!$F$3:$F$500,$A6,'Human Resources Data'!G$3:G$500),""),"")</f>
        <v>20</v>
      </c>
      <c r="H6" s="17">
        <f>IFERROR(IF(A6&lt;&gt;"",(SUMIF('Human Resources Data'!$F$3:$F$500,$A6,'Human Resources Data'!G$3:G$500)/B6),""),"")</f>
        <v>2.2222222222222223</v>
      </c>
      <c r="I6" s="17">
        <f t="shared" si="1"/>
        <v>5.9347181008902083</v>
      </c>
      <c r="J6" s="18">
        <f>IFERROR(IF(A6&lt;&gt;"",SUMIF('Human Resources Data'!$F$3:$F$500,$A6,'Human Resources Data'!H$3:H$500),""),"")</f>
        <v>25</v>
      </c>
      <c r="K6" s="17">
        <f>IFERROR(IF(A6&lt;&gt;"",(SUMIF('Human Resources Data'!$F$3:$F$500,$A6,'Human Resources Data'!H$3:H$500)/B6),""),"")</f>
        <v>2.7777777777777777</v>
      </c>
      <c r="L6" s="13"/>
      <c r="M6" s="13"/>
      <c r="O6" s="27" t="s">
        <v>15</v>
      </c>
      <c r="P6" s="25">
        <v>45</v>
      </c>
      <c r="Q6" s="28">
        <v>56.379821958456979</v>
      </c>
    </row>
    <row r="7" spans="1:17" x14ac:dyDescent="0.25">
      <c r="A7" s="13" t="str">
        <f>IFERROR(IF(INDEX('Human Resources Data'!$F$3:$F$500,MATCH(0,INDEX(COUNTIF($A$1:A6, 'Human Resources Data'!$F$3:$F$500),0,0),0))&lt;&gt;0,INDEX('Human Resources Data'!$F$3:$F$500,MATCH(0,INDEX(COUNTIF($A$1:A6, 'Human Resources Data'!$F$3:$F$500),0,0),0)),""),"")</f>
        <v>IT</v>
      </c>
      <c r="B7" s="12">
        <f>IFERROR(IF(A7&lt;&gt;"",COUNTIF('Human Resources Data'!$F$3:$F$500,"="&amp;A7),""),"")</f>
        <v>15</v>
      </c>
      <c r="C7" s="14">
        <f>IFERROR(IF(A7&lt;&gt;"",SUMIF('Human Resources Data'!$F$3:$F$500,$A7,'Human Resources Data'!C$3:C$500),""),"")</f>
        <v>1022000</v>
      </c>
      <c r="D7" s="14">
        <f>IFERROR(IF(A7&lt;&gt;"",SUMIF('Human Resources Data'!$F$3:$F$500,$A7,'Human Resources Data'!D$3:D$500),""),"")</f>
        <v>100780</v>
      </c>
      <c r="E7" s="14">
        <f>IFERROR(IF(A7&lt;&gt;"",SUMIF('Human Resources Data'!$F$3:$F$500,$A7,'Human Resources Data'!E$3:E$500),""),"")</f>
        <v>14070</v>
      </c>
      <c r="F7" s="14">
        <f t="shared" si="0"/>
        <v>68133</v>
      </c>
      <c r="G7" s="19">
        <f>IFERROR(IF(A7&lt;&gt;"",SUMIF('Human Resources Data'!$F$3:$F$500,$A7,'Human Resources Data'!G$3:G$500),""),"")</f>
        <v>45</v>
      </c>
      <c r="H7" s="17">
        <f>IFERROR(IF(A7&lt;&gt;"",(SUMIF('Human Resources Data'!$F$3:$F$500,$A7,'Human Resources Data'!G$3:G$500)/B7),""),"")</f>
        <v>3</v>
      </c>
      <c r="I7" s="17">
        <f t="shared" si="1"/>
        <v>13.353115727002967</v>
      </c>
      <c r="J7" s="18">
        <f>IFERROR(IF(A7&lt;&gt;"",SUMIF('Human Resources Data'!$F$3:$F$500,$A7,'Human Resources Data'!H$3:H$500),""),"")</f>
        <v>48</v>
      </c>
      <c r="K7" s="17">
        <f>IFERROR(IF(A7&lt;&gt;"",(SUMIF('Human Resources Data'!$F$3:$F$500,$A7,'Human Resources Data'!H$3:H$500)/B7),""),"")</f>
        <v>3.2</v>
      </c>
      <c r="L7" s="13"/>
      <c r="M7" s="13"/>
      <c r="O7" s="27" t="s">
        <v>11</v>
      </c>
      <c r="P7" s="25">
        <v>40</v>
      </c>
      <c r="Q7" s="28">
        <v>68.249258160237389</v>
      </c>
    </row>
    <row r="8" spans="1:17" x14ac:dyDescent="0.25">
      <c r="A8" s="13" t="str">
        <f>IFERROR(IF(INDEX('Human Resources Data'!$F$3:$F$500,MATCH(0,INDEX(COUNTIF($A$1:A7, 'Human Resources Data'!$F$3:$F$500),0,0),0))&lt;&gt;0,INDEX('Human Resources Data'!$F$3:$F$500,MATCH(0,INDEX(COUNTIF($A$1:A7, 'Human Resources Data'!$F$3:$F$500),0,0),0)),""),"")</f>
        <v>Marketing</v>
      </c>
      <c r="B8" s="12">
        <f>IFERROR(IF(A8&lt;&gt;"",COUNTIF('Human Resources Data'!$F$3:$F$500,"="&amp;A8),""),"")</f>
        <v>11</v>
      </c>
      <c r="C8" s="14">
        <f>IFERROR(IF(A8&lt;&gt;"",SUMIF('Human Resources Data'!$F$3:$F$500,$A8,'Human Resources Data'!C$3:C$500),""),"")</f>
        <v>638000</v>
      </c>
      <c r="D8" s="14">
        <f>IFERROR(IF(A8&lt;&gt;"",SUMIF('Human Resources Data'!$F$3:$F$500,$A8,'Human Resources Data'!D$3:D$500),""),"")</f>
        <v>63110</v>
      </c>
      <c r="E8" s="14">
        <f>IFERROR(IF(A8&lt;&gt;"",SUMIF('Human Resources Data'!$F$3:$F$500,$A8,'Human Resources Data'!E$3:E$500),""),"")</f>
        <v>18380</v>
      </c>
      <c r="F8" s="14">
        <f t="shared" si="0"/>
        <v>58000</v>
      </c>
      <c r="G8" s="19">
        <f>IFERROR(IF(A8&lt;&gt;"",SUMIF('Human Resources Data'!$F$3:$F$500,$A8,'Human Resources Data'!G$3:G$500),""),"")</f>
        <v>40</v>
      </c>
      <c r="H8" s="17">
        <f>IFERROR(IF(A8&lt;&gt;"",(SUMIF('Human Resources Data'!$F$3:$F$500,$A8,'Human Resources Data'!G$3:G$500)/B8),""),"")</f>
        <v>3.6363636363636362</v>
      </c>
      <c r="I8" s="17">
        <f t="shared" si="1"/>
        <v>11.869436201780417</v>
      </c>
      <c r="J8" s="18">
        <f>IFERROR(IF(A8&lt;&gt;"",SUMIF('Human Resources Data'!$F$3:$F$500,$A8,'Human Resources Data'!H$3:H$500),""),"")</f>
        <v>27</v>
      </c>
      <c r="K8" s="17">
        <f>IFERROR(IF(A8&lt;&gt;"",(SUMIF('Human Resources Data'!$F$3:$F$500,$A8,'Human Resources Data'!H$3:H$500)/B8),""),"")</f>
        <v>2.4545454545454546</v>
      </c>
      <c r="L8" s="13"/>
      <c r="M8" s="13"/>
      <c r="O8" s="27" t="s">
        <v>8</v>
      </c>
      <c r="P8" s="25">
        <v>38</v>
      </c>
      <c r="Q8" s="28">
        <v>79.525222551928778</v>
      </c>
    </row>
    <row r="9" spans="1:17" x14ac:dyDescent="0.25">
      <c r="A9" s="13" t="str">
        <f>IFERROR(IF(INDEX('Human Resources Data'!$F$3:$F$500,MATCH(0,INDEX(COUNTIF($A$1:A8, 'Human Resources Data'!$F$3:$F$500),0,0),0))&lt;&gt;0,INDEX('Human Resources Data'!$F$3:$F$500,MATCH(0,INDEX(COUNTIF($A$1:A8, 'Human Resources Data'!$F$3:$F$500),0,0),0)),""),"")</f>
        <v>R&amp;D</v>
      </c>
      <c r="B9" s="12">
        <f>IFERROR(IF(A9&lt;&gt;"",COUNTIF('Human Resources Data'!$F$3:$F$500,"="&amp;A9),""),"")</f>
        <v>14</v>
      </c>
      <c r="C9" s="14">
        <f>IFERROR(IF(A9&lt;&gt;"",SUMIF('Human Resources Data'!$F$3:$F$500,$A9,'Human Resources Data'!C$3:C$500),""),"")</f>
        <v>925000</v>
      </c>
      <c r="D9" s="14">
        <f>IFERROR(IF(A9&lt;&gt;"",SUMIF('Human Resources Data'!$F$3:$F$500,$A9,'Human Resources Data'!D$3:D$500),""),"")</f>
        <v>99040</v>
      </c>
      <c r="E9" s="14">
        <f>IFERROR(IF(A9&lt;&gt;"",SUMIF('Human Resources Data'!$F$3:$F$500,$A9,'Human Resources Data'!E$3:E$500),""),"")</f>
        <v>28820</v>
      </c>
      <c r="F9" s="14">
        <f t="shared" si="0"/>
        <v>66071</v>
      </c>
      <c r="G9" s="19">
        <f>IFERROR(IF(A9&lt;&gt;"",SUMIF('Human Resources Data'!$F$3:$F$500,$A9,'Human Resources Data'!G$3:G$500),""),"")</f>
        <v>47</v>
      </c>
      <c r="H9" s="17">
        <f>IFERROR(IF(A9&lt;&gt;"",(SUMIF('Human Resources Data'!$F$3:$F$500,$A9,'Human Resources Data'!G$3:G$500)/B9),""),"")</f>
        <v>3.3571428571428572</v>
      </c>
      <c r="I9" s="17">
        <f t="shared" si="1"/>
        <v>13.94658753709199</v>
      </c>
      <c r="J9" s="18">
        <f>IFERROR(IF(A9&lt;&gt;"",SUMIF('Human Resources Data'!$F$3:$F$500,$A9,'Human Resources Data'!H$3:H$500),""),"")</f>
        <v>33</v>
      </c>
      <c r="K9" s="17">
        <f>IFERROR(IF(A9&lt;&gt;"",(SUMIF('Human Resources Data'!$F$3:$F$500,$A9,'Human Resources Data'!H$3:H$500)/B9),""),"")</f>
        <v>2.3571428571428572</v>
      </c>
      <c r="L9" s="13"/>
      <c r="M9" s="13"/>
      <c r="O9" s="27" t="s">
        <v>14</v>
      </c>
      <c r="P9" s="25">
        <v>32</v>
      </c>
      <c r="Q9" s="28">
        <v>89.020771513353111</v>
      </c>
    </row>
    <row r="10" spans="1:17" x14ac:dyDescent="0.25">
      <c r="A10" s="13" t="str">
        <f>IFERROR(IF(INDEX('Human Resources Data'!$F$3:$F$500,MATCH(0,INDEX(COUNTIF($A$1:A9, 'Human Resources Data'!$F$3:$F$500),0,0),0))&lt;&gt;0,INDEX('Human Resources Data'!$F$3:$F$500,MATCH(0,INDEX(COUNTIF($A$1:A9, 'Human Resources Data'!$F$3:$F$500),0,0),0)),""),"")</f>
        <v>Sales</v>
      </c>
      <c r="B10" s="12">
        <f>IFERROR(IF(A10&lt;&gt;"",COUNTIF('Human Resources Data'!$F$3:$F$500,"="&amp;A10),""),"")</f>
        <v>13</v>
      </c>
      <c r="C10" s="14">
        <f>IFERROR(IF(A10&lt;&gt;"",SUMIF('Human Resources Data'!$F$3:$F$500,$A10,'Human Resources Data'!C$3:C$500),""),"")</f>
        <v>841000</v>
      </c>
      <c r="D10" s="14">
        <f>IFERROR(IF(A10&lt;&gt;"",SUMIF('Human Resources Data'!$F$3:$F$500,$A10,'Human Resources Data'!D$3:D$500),""),"")</f>
        <v>402080</v>
      </c>
      <c r="E10" s="14">
        <f>IFERROR(IF(A10&lt;&gt;"",SUMIF('Human Resources Data'!$F$3:$F$500,$A10,'Human Resources Data'!E$3:E$500),""),"")</f>
        <v>780</v>
      </c>
      <c r="F10" s="14">
        <f t="shared" si="0"/>
        <v>64692</v>
      </c>
      <c r="G10" s="19">
        <f>IFERROR(IF(A10&lt;&gt;"",SUMIF('Human Resources Data'!$F$3:$F$500,$A10,'Human Resources Data'!G$3:G$500),""),"")</f>
        <v>51</v>
      </c>
      <c r="H10" s="17">
        <f>IFERROR(IF(A10&lt;&gt;"",(SUMIF('Human Resources Data'!$F$3:$F$500,$A10,'Human Resources Data'!G$3:G$500)/B10),""),"")</f>
        <v>3.9230769230769229</v>
      </c>
      <c r="I10" s="17">
        <f t="shared" si="1"/>
        <v>15.133531157270031</v>
      </c>
      <c r="J10" s="18">
        <f>IFERROR(IF(A10&lt;&gt;"",SUMIF('Human Resources Data'!$F$3:$F$500,$A10,'Human Resources Data'!H$3:H$500),""),"")</f>
        <v>49</v>
      </c>
      <c r="K10" s="17">
        <f>IFERROR(IF(A10&lt;&gt;"",(SUMIF('Human Resources Data'!$F$3:$F$500,$A10,'Human Resources Data'!H$3:H$500)/B10),""),"")</f>
        <v>3.7692307692307692</v>
      </c>
      <c r="L10" s="13"/>
      <c r="M10" s="13"/>
      <c r="O10" s="27" t="s">
        <v>10</v>
      </c>
      <c r="P10" s="25">
        <v>20</v>
      </c>
      <c r="Q10" s="28">
        <v>94.955489614243319</v>
      </c>
    </row>
    <row r="11" spans="1:17" x14ac:dyDescent="0.25">
      <c r="A11" s="13" t="str">
        <f>IFERROR(IF(INDEX('Human Resources Data'!$F$3:$F$500,MATCH(0,INDEX(COUNTIF($A$1:A10, 'Human Resources Data'!$F$3:$F$500),0,0),0))&lt;&gt;0,INDEX('Human Resources Data'!$F$3:$F$500,MATCH(0,INDEX(COUNTIF($A$1:A10, 'Human Resources Data'!$F$3:$F$500),0,0),0)),""),"")</f>
        <v/>
      </c>
      <c r="B11" s="13" t="str">
        <f>IFERROR(IF(A11&lt;&gt;"",COUNTIF('Human Resources Data'!$F$3:$F$500,"="&amp;A11),""),"")</f>
        <v/>
      </c>
      <c r="C11" s="14" t="str">
        <f>IFERROR(IF(A11&lt;&gt;"",SUMIF('Human Resources Data'!$F$3:$F$500,$A11,'Human Resources Data'!C$3:C$500),""),"")</f>
        <v/>
      </c>
      <c r="D11" s="14" t="str">
        <f>IFERROR(IF(A11&lt;&gt;"",SUMIF('Human Resources Data'!$F$3:$F$500,$A11,'Human Resources Data'!D$3:D$500),""),"")</f>
        <v/>
      </c>
      <c r="E11" s="14" t="str">
        <f>IFERROR(IF(A11&lt;&gt;"",SUMIF('Human Resources Data'!$F$3:$F$500,$A11,'Human Resources Data'!E$3:E$500),""),"")</f>
        <v/>
      </c>
      <c r="F11" s="14" t="str">
        <f t="shared" si="0"/>
        <v/>
      </c>
      <c r="G11" s="19" t="str">
        <f>IFERROR(IF(A11&lt;&gt;"",SUMIF('Human Resources Data'!$F$3:$F$500,$A11,'Human Resources Data'!G$3:G$500),""),"")</f>
        <v/>
      </c>
      <c r="H11" s="13" t="str">
        <f>IFERROR(IF(A11&lt;&gt;"",(SUMIF('Human Resources Data'!$F$3:$F$500,$A11,'Human Resources Data'!G$3:G$500)/B11),""),"")</f>
        <v/>
      </c>
      <c r="I11" s="13"/>
      <c r="J11" s="13"/>
      <c r="K11" s="13"/>
      <c r="L11" s="13"/>
      <c r="M11" s="13"/>
      <c r="O11" s="27" t="s">
        <v>13</v>
      </c>
      <c r="P11" s="25">
        <v>17</v>
      </c>
      <c r="Q11" s="28">
        <v>100</v>
      </c>
    </row>
    <row r="12" spans="1:17" x14ac:dyDescent="0.25">
      <c r="A12" s="13" t="str">
        <f>IFERROR(IF(INDEX('Human Resources Data'!$F$3:$F$500,MATCH(0,INDEX(COUNTIF($A$1:A11, 'Human Resources Data'!$F$3:$F$500),0,0),0))&lt;&gt;0,INDEX('Human Resources Data'!$F$3:$F$500,MATCH(0,INDEX(COUNTIF($A$1:A11, 'Human Resources Data'!$F$3:$F$500),0,0),0)),""),"")</f>
        <v/>
      </c>
      <c r="B12" s="13" t="str">
        <f>IFERROR(IF(A12&lt;&gt;"",COUNTIF('Human Resources Data'!$F$3:$F$500,"="&amp;A12),""),"")</f>
        <v/>
      </c>
      <c r="C12" s="14" t="str">
        <f>IFERROR(IF(A12&lt;&gt;"",SUMIF('Human Resources Data'!$F$3:$F$500,$A12,'Human Resources Data'!C$3:C$500),""),"")</f>
        <v/>
      </c>
      <c r="D12" s="14" t="str">
        <f>IFERROR(IF(A12&lt;&gt;"",SUMIF('Human Resources Data'!$F$3:$F$500,$A12,'Human Resources Data'!D$3:D$500),""),"")</f>
        <v/>
      </c>
      <c r="E12" s="14" t="str">
        <f>IFERROR(IF(A12&lt;&gt;"",SUMIF('Human Resources Data'!$F$3:$F$500,$A12,'Human Resources Data'!E$3:E$500),""),"")</f>
        <v/>
      </c>
      <c r="F12" s="14" t="str">
        <f t="shared" si="0"/>
        <v/>
      </c>
      <c r="G12" s="19" t="str">
        <f>IFERROR(IF(A12&lt;&gt;"",SUMIF('Human Resources Data'!$F$3:$F$500,$A12,'Human Resources Data'!G$3:G$500),""),"")</f>
        <v/>
      </c>
      <c r="H12" s="13" t="str">
        <f>IFERROR(IF(A12&lt;&gt;"",(SUMIF('Human Resources Data'!$F$3:$F$500,$A12,'Human Resources Data'!G$3:G$500)/B12),""),"")</f>
        <v/>
      </c>
      <c r="I12" s="13"/>
      <c r="J12" s="13"/>
      <c r="K12" s="13"/>
      <c r="L12" s="13"/>
      <c r="M12" s="13"/>
      <c r="O12" s="27" t="s">
        <v>141</v>
      </c>
      <c r="P12" s="25">
        <v>337</v>
      </c>
      <c r="Q12" s="25"/>
    </row>
    <row r="13" spans="1:17" x14ac:dyDescent="0.25">
      <c r="A13" s="13" t="str">
        <f>IFERROR(IF(INDEX('Human Resources Data'!$F$3:$F$500,MATCH(0,INDEX(COUNTIF($A$1:A12, 'Human Resources Data'!$F$3:$F$500),0,0),0))&lt;&gt;0,INDEX('Human Resources Data'!$F$3:$F$500,MATCH(0,INDEX(COUNTIF($A$1:A12, 'Human Resources Data'!$F$3:$F$500),0,0),0)),""),"")</f>
        <v/>
      </c>
      <c r="B13" s="13" t="str">
        <f>IFERROR(IF(A13&lt;&gt;"",COUNTIF('Human Resources Data'!$F$3:$F$500,"="&amp;A13),""),"")</f>
        <v/>
      </c>
      <c r="C13" s="14" t="str">
        <f>IFERROR(IF(A13&lt;&gt;"",SUMIF('Human Resources Data'!$F$3:$F$500,$A13,'Human Resources Data'!C$3:C$500),""),"")</f>
        <v/>
      </c>
      <c r="D13" s="14" t="str">
        <f>IFERROR(IF(A13&lt;&gt;"",SUMIF('Human Resources Data'!$F$3:$F$500,$A13,'Human Resources Data'!D$3:D$500),""),"")</f>
        <v/>
      </c>
      <c r="E13" s="14" t="str">
        <f>IFERROR(IF(A13&lt;&gt;"",SUMIF('Human Resources Data'!$F$3:$F$500,$A13,'Human Resources Data'!E$3:E$500),""),"")</f>
        <v/>
      </c>
      <c r="F13" s="14" t="str">
        <f t="shared" si="0"/>
        <v/>
      </c>
      <c r="G13" s="19" t="str">
        <f>IFERROR(IF(A13&lt;&gt;"",SUMIF('Human Resources Data'!$F$3:$F$500,$A13,'Human Resources Data'!G$3:G$500),""),"")</f>
        <v/>
      </c>
      <c r="H13" s="13" t="str">
        <f>IFERROR(IF(A13&lt;&gt;"",(SUMIF('Human Resources Data'!$F$3:$F$500,$A13,'Human Resources Data'!G$3:G$500)/B13),""),"")</f>
        <v/>
      </c>
      <c r="I13" s="13"/>
      <c r="J13" s="13"/>
      <c r="K13" s="13"/>
      <c r="L13" s="13"/>
      <c r="M13" s="13"/>
      <c r="O13"/>
      <c r="P13"/>
      <c r="Q13"/>
    </row>
    <row r="14" spans="1:17" x14ac:dyDescent="0.25">
      <c r="A14" s="13"/>
      <c r="B14" s="13"/>
      <c r="C14" s="14"/>
      <c r="D14" s="14"/>
      <c r="E14" s="14"/>
      <c r="F14" s="14"/>
      <c r="G14" s="19"/>
      <c r="H14" s="13"/>
      <c r="I14" s="13"/>
      <c r="J14" s="13"/>
      <c r="K14" s="13"/>
      <c r="L14" s="13"/>
      <c r="M14" s="13"/>
      <c r="O14"/>
      <c r="P14"/>
      <c r="Q14"/>
    </row>
    <row r="15" spans="1:17" x14ac:dyDescent="0.25">
      <c r="O15"/>
      <c r="P15"/>
      <c r="Q15"/>
    </row>
    <row r="16" spans="1:17" ht="30" customHeight="1" x14ac:dyDescent="0.25">
      <c r="A16" s="16" t="s">
        <v>128</v>
      </c>
      <c r="B16" s="20" t="s">
        <v>138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O16"/>
      <c r="P16"/>
      <c r="Q16"/>
    </row>
    <row r="17" spans="1:17" x14ac:dyDescent="0.25">
      <c r="A17" s="21" t="s">
        <v>136</v>
      </c>
      <c r="B17" s="13">
        <f>COUNTIF('Human Resources Data'!$C$3:$C$500,"&gt;=0")-COUNTIF('Human Resources Data'!$C$3:$C$500,"&gt;=30000")</f>
        <v>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O17"/>
      <c r="P17"/>
      <c r="Q17"/>
    </row>
    <row r="18" spans="1:17" x14ac:dyDescent="0.25">
      <c r="A18" s="21" t="s">
        <v>131</v>
      </c>
      <c r="B18" s="13">
        <f>COUNTIF('Human Resources Data'!$C$3:$C$500,"&gt;=30000")-COUNTIF('Human Resources Data'!$C$3:$C$500,"&gt;=40000")</f>
        <v>16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O18"/>
      <c r="P18"/>
      <c r="Q18"/>
    </row>
    <row r="19" spans="1:17" x14ac:dyDescent="0.25">
      <c r="A19" s="21" t="s">
        <v>130</v>
      </c>
      <c r="B19" s="13">
        <f>COUNTIF('Human Resources Data'!$C$3:$C$500,"&gt;=40000")-COUNTIF('Human Resources Data'!$C$3:$C$500,"&gt;=50000")</f>
        <v>13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7" x14ac:dyDescent="0.25">
      <c r="A20" s="21" t="s">
        <v>132</v>
      </c>
      <c r="B20" s="13">
        <f>COUNTIF('Human Resources Data'!$C$3:$C$500,"&gt;=50000")-COUNTIF('Human Resources Data'!$C$3:$C$500,"&gt;=60000")</f>
        <v>16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7" x14ac:dyDescent="0.25">
      <c r="A21" s="21" t="s">
        <v>133</v>
      </c>
      <c r="B21" s="13">
        <f>COUNTIF('Human Resources Data'!$C$3:$C$500,"&gt;=60000")-COUNTIF('Human Resources Data'!$C$3:$C$500,"&gt;=70000")</f>
        <v>18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7" x14ac:dyDescent="0.25">
      <c r="A22" s="21" t="s">
        <v>134</v>
      </c>
      <c r="B22" s="13">
        <f>COUNTIF('Human Resources Data'!$C$3:$C$500,"&gt;=70000")-COUNTIF('Human Resources Data'!$C$3:$C$500,"&gt;=80000")</f>
        <v>10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7" x14ac:dyDescent="0.25">
      <c r="A23" s="22" t="s">
        <v>135</v>
      </c>
      <c r="B23" s="13">
        <f>COUNTIF('Human Resources Data'!$C$3:$C$500,"&gt;=80000")-COUNTIF('Human Resources Data'!$C$3:$C$500,"&gt;=90000")</f>
        <v>14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7" x14ac:dyDescent="0.25">
      <c r="A24" s="21" t="s">
        <v>145</v>
      </c>
      <c r="B24" s="13">
        <f>COUNTIF('Human Resources Data'!$C$3:$C$500,"&gt;=90000")-COUNTIF('Human Resources Data'!$C$3:$C$500,"&gt;=100000")</f>
        <v>4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7" x14ac:dyDescent="0.25">
      <c r="A25" s="21" t="s">
        <v>129</v>
      </c>
      <c r="B25" s="13">
        <f>COUNTIF('Human Resources Data'!$C$3:$C$500,"&gt;=100000")</f>
        <v>6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7" x14ac:dyDescent="0.25">
      <c r="B26" s="11">
        <f>SUM(B17:B25)</f>
        <v>100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HR Dashboard</vt:lpstr>
      <vt:lpstr>Human Resources Data</vt:lpstr>
      <vt:lpstr>HR 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Maitray</dc:creator>
  <cp:lastModifiedBy>Michael Groll</cp:lastModifiedBy>
  <dcterms:created xsi:type="dcterms:W3CDTF">2014-10-08T10:37:31Z</dcterms:created>
  <dcterms:modified xsi:type="dcterms:W3CDTF">2014-11-04T15:03:32Z</dcterms:modified>
</cp:coreProperties>
</file>