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0035" activeTab="4"/>
  </bookViews>
  <sheets>
    <sheet name="Instructions" sheetId="5" r:id="rId1"/>
    <sheet name="List" sheetId="4" r:id="rId2"/>
    <sheet name="TeamPerf" sheetId="1" r:id="rId3"/>
    <sheet name="Calcs" sheetId="2" r:id="rId4"/>
    <sheet name="Output" sheetId="3" r:id="rId5"/>
  </sheets>
  <definedNames>
    <definedName name="_xlnm._FilterDatabase" localSheetId="2" hidden="1">TeamPerf!$A$1:$U$121</definedName>
    <definedName name="Slicer_Region1">#N/A</definedName>
  </definedNames>
  <calcPr calcId="145621"/>
  <pivotCaches>
    <pivotCache cacheId="1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L121" i="1" l="1"/>
  <c r="L120" i="1"/>
  <c r="L119" i="1"/>
  <c r="L118" i="1"/>
  <c r="L117" i="1"/>
  <c r="L116" i="1"/>
  <c r="L115" i="1"/>
  <c r="L114" i="1"/>
  <c r="L113" i="1"/>
  <c r="L112" i="1"/>
  <c r="L111" i="1"/>
  <c r="E240" i="2" l="1"/>
  <c r="F240" i="2"/>
  <c r="G240" i="2"/>
  <c r="H240" i="2"/>
  <c r="I240" i="2"/>
  <c r="K240" i="2"/>
  <c r="D240" i="2"/>
  <c r="E11" i="4"/>
  <c r="U21" i="1"/>
  <c r="T21" i="1"/>
  <c r="R21" i="1"/>
  <c r="S21" i="1" s="1"/>
  <c r="U20" i="1"/>
  <c r="T20" i="1"/>
  <c r="R20" i="1"/>
  <c r="S20" i="1" s="1"/>
  <c r="U19" i="1"/>
  <c r="T19" i="1"/>
  <c r="R19" i="1"/>
  <c r="S19" i="1" s="1"/>
  <c r="L19" i="1"/>
  <c r="U18" i="1"/>
  <c r="T18" i="1"/>
  <c r="R18" i="1"/>
  <c r="S18" i="1" s="1"/>
  <c r="L18" i="1"/>
  <c r="U17" i="1"/>
  <c r="T17" i="1"/>
  <c r="R17" i="1"/>
  <c r="S17" i="1" s="1"/>
  <c r="U16" i="1"/>
  <c r="T16" i="1"/>
  <c r="R16" i="1"/>
  <c r="S16" i="1" s="1"/>
  <c r="U15" i="1"/>
  <c r="T15" i="1"/>
  <c r="R15" i="1"/>
  <c r="S15" i="1" s="1"/>
  <c r="L15" i="1"/>
  <c r="U14" i="1"/>
  <c r="T14" i="1"/>
  <c r="R14" i="1"/>
  <c r="S14" i="1" s="1"/>
  <c r="L14" i="1"/>
  <c r="U13" i="1"/>
  <c r="T13" i="1"/>
  <c r="R13" i="1"/>
  <c r="S13" i="1" s="1"/>
  <c r="L13" i="1"/>
  <c r="U12" i="1"/>
  <c r="T12" i="1"/>
  <c r="R12" i="1"/>
  <c r="S12" i="1" s="1"/>
  <c r="U11" i="1"/>
  <c r="T11" i="1"/>
  <c r="R11" i="1"/>
  <c r="S11" i="1" s="1"/>
  <c r="T4" i="1"/>
  <c r="U4" i="1"/>
  <c r="T5" i="1"/>
  <c r="U5" i="1"/>
  <c r="T6" i="1"/>
  <c r="U6" i="1"/>
  <c r="T7" i="1"/>
  <c r="U7" i="1"/>
  <c r="T8" i="1"/>
  <c r="U8" i="1"/>
  <c r="T9" i="1"/>
  <c r="U9" i="1"/>
  <c r="T10" i="1"/>
  <c r="U10" i="1"/>
  <c r="R9" i="1"/>
  <c r="S9" i="1" s="1"/>
  <c r="R10" i="1"/>
  <c r="S10" i="1" s="1"/>
  <c r="R8" i="1"/>
  <c r="S8" i="1" s="1"/>
  <c r="L5" i="1"/>
  <c r="R5" i="1"/>
  <c r="S5" i="1" s="1"/>
  <c r="L6" i="1"/>
  <c r="R6" i="1"/>
  <c r="S6" i="1" s="1"/>
  <c r="L7" i="1"/>
  <c r="R7" i="1"/>
  <c r="S7" i="1" s="1"/>
  <c r="L4" i="1"/>
  <c r="R4" i="1"/>
  <c r="S4" i="1" s="1"/>
  <c r="B228" i="2"/>
  <c r="B229" i="2"/>
  <c r="B230" i="2"/>
  <c r="B231" i="2"/>
  <c r="B232" i="2"/>
  <c r="B227" i="2"/>
  <c r="J240" i="2" l="1"/>
  <c r="B2" i="3"/>
  <c r="M12" i="2"/>
  <c r="M13" i="2"/>
  <c r="M14" i="2"/>
  <c r="M15" i="2"/>
  <c r="M16" i="2"/>
  <c r="M17" i="2"/>
  <c r="M18" i="2"/>
  <c r="M19" i="2"/>
  <c r="M20" i="2"/>
  <c r="M21" i="2"/>
  <c r="M22" i="2"/>
  <c r="M23" i="2"/>
  <c r="M24" i="2"/>
  <c r="M25" i="2"/>
  <c r="M26" i="2"/>
  <c r="M27" i="2"/>
  <c r="M28" i="2"/>
  <c r="M29" i="2"/>
  <c r="M30" i="2"/>
  <c r="M31" i="2"/>
  <c r="M52" i="2"/>
  <c r="M53" i="2"/>
  <c r="M54" i="2"/>
  <c r="M55" i="2"/>
  <c r="M56" i="2"/>
  <c r="M57" i="2"/>
  <c r="M58" i="2"/>
  <c r="M59" i="2"/>
  <c r="M60" i="2"/>
  <c r="M61" i="2"/>
  <c r="M62" i="2"/>
  <c r="M63" i="2"/>
  <c r="M64" i="2"/>
  <c r="M65" i="2"/>
  <c r="M66" i="2"/>
  <c r="M67" i="2"/>
  <c r="M68" i="2"/>
  <c r="M69" i="2"/>
  <c r="M70" i="2"/>
  <c r="M71" i="2"/>
  <c r="M92" i="2"/>
  <c r="M93" i="2"/>
  <c r="M94" i="2"/>
  <c r="M95" i="2"/>
  <c r="M96" i="2"/>
  <c r="M97" i="2"/>
  <c r="M98" i="2"/>
  <c r="M99" i="2"/>
  <c r="M100" i="2"/>
  <c r="M101" i="2"/>
  <c r="M102" i="2"/>
  <c r="M103" i="2"/>
  <c r="M104" i="2"/>
  <c r="M105" i="2"/>
  <c r="M106" i="2"/>
  <c r="M107" i="2"/>
  <c r="M108" i="2"/>
  <c r="M109" i="2"/>
  <c r="M110" i="2"/>
  <c r="M111" i="2"/>
  <c r="U3" i="1"/>
  <c r="U22" i="1"/>
  <c r="U23" i="1"/>
  <c r="U24" i="1"/>
  <c r="M82" i="2" s="1"/>
  <c r="U25" i="1"/>
  <c r="M112" i="2" s="1"/>
  <c r="U26" i="1"/>
  <c r="U27" i="1"/>
  <c r="U28" i="1"/>
  <c r="U29" i="1"/>
  <c r="U30" i="1"/>
  <c r="U31" i="1"/>
  <c r="U32" i="1"/>
  <c r="U33" i="1"/>
  <c r="U34" i="1"/>
  <c r="M43" i="2" s="1"/>
  <c r="U35" i="1"/>
  <c r="M73" i="2" s="1"/>
  <c r="U36" i="1"/>
  <c r="U37" i="1"/>
  <c r="U38" i="1"/>
  <c r="U39" i="1"/>
  <c r="U40" i="1"/>
  <c r="U41" i="1"/>
  <c r="U42" i="1"/>
  <c r="U43" i="1"/>
  <c r="U44" i="1"/>
  <c r="M4" i="2" s="1"/>
  <c r="U45" i="1"/>
  <c r="M34" i="2" s="1"/>
  <c r="U46" i="1"/>
  <c r="U47" i="1"/>
  <c r="U48" i="1"/>
  <c r="U49" i="1"/>
  <c r="U50" i="1"/>
  <c r="U51" i="1"/>
  <c r="U52" i="1"/>
  <c r="U53" i="1"/>
  <c r="U54" i="1"/>
  <c r="M85" i="2" s="1"/>
  <c r="U55" i="1"/>
  <c r="M115" i="2" s="1"/>
  <c r="U56" i="1"/>
  <c r="U57" i="1"/>
  <c r="U58" i="1"/>
  <c r="U59" i="1"/>
  <c r="U60" i="1"/>
  <c r="U61" i="1"/>
  <c r="U62" i="1"/>
  <c r="U63" i="1"/>
  <c r="U64" i="1"/>
  <c r="M46" i="2" s="1"/>
  <c r="U65" i="1"/>
  <c r="M76" i="2" s="1"/>
  <c r="U66" i="1"/>
  <c r="U67" i="1"/>
  <c r="U68" i="1"/>
  <c r="U69" i="1"/>
  <c r="U70" i="1"/>
  <c r="U71" i="1"/>
  <c r="U72" i="1"/>
  <c r="U73" i="1"/>
  <c r="U74" i="1"/>
  <c r="M7" i="2" s="1"/>
  <c r="U75" i="1"/>
  <c r="M37" i="2" s="1"/>
  <c r="U76" i="1"/>
  <c r="U77" i="1"/>
  <c r="U78" i="1"/>
  <c r="U79" i="1"/>
  <c r="U80" i="1"/>
  <c r="U81" i="1"/>
  <c r="U82" i="1"/>
  <c r="U83" i="1"/>
  <c r="U84" i="1"/>
  <c r="M88" i="2" s="1"/>
  <c r="U85" i="1"/>
  <c r="M118" i="2" s="1"/>
  <c r="U86" i="1"/>
  <c r="U87" i="1"/>
  <c r="U88" i="1"/>
  <c r="U89" i="1"/>
  <c r="U90" i="1"/>
  <c r="U91" i="1"/>
  <c r="U92" i="1"/>
  <c r="U93" i="1"/>
  <c r="U94" i="1"/>
  <c r="M49" i="2" s="1"/>
  <c r="U95" i="1"/>
  <c r="M79" i="2" s="1"/>
  <c r="U96" i="1"/>
  <c r="U97" i="1"/>
  <c r="U98" i="1"/>
  <c r="U99" i="1"/>
  <c r="U100" i="1"/>
  <c r="U101" i="1"/>
  <c r="U102" i="1"/>
  <c r="U103" i="1"/>
  <c r="U104" i="1"/>
  <c r="U105" i="1"/>
  <c r="M40" i="2" s="1"/>
  <c r="U106" i="1"/>
  <c r="U107" i="1"/>
  <c r="U108" i="1"/>
  <c r="U109" i="1"/>
  <c r="U110" i="1"/>
  <c r="U111" i="1"/>
  <c r="U112" i="1"/>
  <c r="U113" i="1"/>
  <c r="U114" i="1"/>
  <c r="U115" i="1"/>
  <c r="U116" i="1"/>
  <c r="M11" i="2" s="1"/>
  <c r="U117" i="1"/>
  <c r="U118" i="1"/>
  <c r="U119" i="1"/>
  <c r="U120" i="1"/>
  <c r="U121" i="1"/>
  <c r="U2" i="1"/>
  <c r="M2" i="2" l="1"/>
  <c r="M122" i="2" s="1"/>
  <c r="M240" i="2"/>
  <c r="M89" i="2"/>
  <c r="M9" i="2"/>
  <c r="M129" i="2" s="1"/>
  <c r="M146" i="2"/>
  <c r="M5" i="2"/>
  <c r="M125" i="2" s="1"/>
  <c r="M162" i="2"/>
  <c r="M131" i="2"/>
  <c r="M81" i="2"/>
  <c r="M161" i="2" s="1"/>
  <c r="M41" i="2"/>
  <c r="M141" i="2" s="1"/>
  <c r="M120" i="2"/>
  <c r="M180" i="2" s="1"/>
  <c r="M119" i="2"/>
  <c r="M179" i="2" s="1"/>
  <c r="M78" i="2"/>
  <c r="M158" i="2" s="1"/>
  <c r="M117" i="2"/>
  <c r="M177" i="2" s="1"/>
  <c r="M77" i="2"/>
  <c r="M157" i="2" s="1"/>
  <c r="M116" i="2"/>
  <c r="M36" i="2"/>
  <c r="M136" i="2" s="1"/>
  <c r="M35" i="2"/>
  <c r="M135" i="2" s="1"/>
  <c r="M114" i="2"/>
  <c r="M174" i="2" s="1"/>
  <c r="M33" i="2"/>
  <c r="M133" i="2" s="1"/>
  <c r="M113" i="2"/>
  <c r="M32" i="2"/>
  <c r="M132" i="2" s="1"/>
  <c r="M72" i="2"/>
  <c r="M152" i="2" s="1"/>
  <c r="M121" i="2"/>
  <c r="M181" i="2" s="1"/>
  <c r="M80" i="2"/>
  <c r="M160" i="2" s="1"/>
  <c r="M91" i="2"/>
  <c r="M171" i="2" s="1"/>
  <c r="M90" i="2"/>
  <c r="M170" i="2" s="1"/>
  <c r="M8" i="2"/>
  <c r="M128" i="2" s="1"/>
  <c r="M48" i="2"/>
  <c r="M47" i="2"/>
  <c r="M147" i="2" s="1"/>
  <c r="M6" i="2"/>
  <c r="M126" i="2" s="1"/>
  <c r="M45" i="2"/>
  <c r="M145" i="2" s="1"/>
  <c r="M44" i="2"/>
  <c r="M144" i="2" s="1"/>
  <c r="M84" i="2"/>
  <c r="M83" i="2"/>
  <c r="M163" i="2" s="1"/>
  <c r="M42" i="2"/>
  <c r="M142" i="2" s="1"/>
  <c r="M165" i="2"/>
  <c r="M143" i="2"/>
  <c r="M169" i="2"/>
  <c r="M51" i="2"/>
  <c r="M151" i="2" s="1"/>
  <c r="M10" i="2"/>
  <c r="M130" i="2" s="1"/>
  <c r="M50" i="2"/>
  <c r="M150" i="2" s="1"/>
  <c r="M87" i="2"/>
  <c r="M167" i="2" s="1"/>
  <c r="M86" i="2"/>
  <c r="M166" i="2" s="1"/>
  <c r="M3" i="2"/>
  <c r="M123" i="2" s="1"/>
  <c r="M178" i="2"/>
  <c r="M149" i="2"/>
  <c r="M39" i="2"/>
  <c r="M139" i="2" s="1"/>
  <c r="M38" i="2"/>
  <c r="M138" i="2" s="1"/>
  <c r="M75" i="2"/>
  <c r="M74" i="2"/>
  <c r="M154" i="2" s="1"/>
  <c r="M134" i="2"/>
  <c r="M172" i="2"/>
  <c r="M156" i="2"/>
  <c r="M140" i="2"/>
  <c r="M175" i="2"/>
  <c r="M159" i="2"/>
  <c r="M153" i="2"/>
  <c r="M137" i="2"/>
  <c r="E9" i="4"/>
  <c r="E10" i="4"/>
  <c r="C225" i="2"/>
  <c r="C226" i="2"/>
  <c r="E8" i="4"/>
  <c r="E4" i="4"/>
  <c r="E5" i="4"/>
  <c r="E7" i="4"/>
  <c r="E3" i="4"/>
  <c r="E6" i="4"/>
  <c r="C214" i="2"/>
  <c r="E2" i="4"/>
  <c r="M127" i="2"/>
  <c r="M168" i="2"/>
  <c r="M124" i="2"/>
  <c r="C220" i="2"/>
  <c r="C219" i="2"/>
  <c r="C221" i="2"/>
  <c r="C217" i="2"/>
  <c r="C216" i="2"/>
  <c r="C213" i="2"/>
  <c r="C215" i="2"/>
  <c r="C222" i="2"/>
  <c r="C218" i="2"/>
  <c r="A214" i="2"/>
  <c r="A215" i="2"/>
  <c r="A216" i="2"/>
  <c r="A217" i="2"/>
  <c r="A218" i="2"/>
  <c r="A219" i="2"/>
  <c r="A220" i="2"/>
  <c r="A221" i="2"/>
  <c r="A222" i="2"/>
  <c r="A213" i="2"/>
  <c r="L12" i="2"/>
  <c r="L13" i="2"/>
  <c r="L14" i="2"/>
  <c r="L15" i="2"/>
  <c r="L16" i="2"/>
  <c r="L17" i="2"/>
  <c r="L18" i="2"/>
  <c r="L19" i="2"/>
  <c r="L20" i="2"/>
  <c r="L21" i="2"/>
  <c r="L22" i="2"/>
  <c r="L23" i="2"/>
  <c r="L24" i="2"/>
  <c r="L25" i="2"/>
  <c r="L26" i="2"/>
  <c r="L27" i="2"/>
  <c r="L28" i="2"/>
  <c r="L29" i="2"/>
  <c r="L30" i="2"/>
  <c r="L31" i="2"/>
  <c r="L52" i="2"/>
  <c r="L53" i="2"/>
  <c r="L54" i="2"/>
  <c r="L55" i="2"/>
  <c r="L56" i="2"/>
  <c r="L57" i="2"/>
  <c r="L58" i="2"/>
  <c r="L59" i="2"/>
  <c r="L60" i="2"/>
  <c r="L61" i="2"/>
  <c r="L62" i="2"/>
  <c r="L63" i="2"/>
  <c r="L64" i="2"/>
  <c r="L65" i="2"/>
  <c r="L66" i="2"/>
  <c r="L67" i="2"/>
  <c r="L68" i="2"/>
  <c r="L69" i="2"/>
  <c r="L70" i="2"/>
  <c r="L71" i="2"/>
  <c r="L92" i="2"/>
  <c r="L93" i="2"/>
  <c r="L94" i="2"/>
  <c r="L95" i="2"/>
  <c r="L96" i="2"/>
  <c r="L97" i="2"/>
  <c r="L98" i="2"/>
  <c r="L99" i="2"/>
  <c r="L100" i="2"/>
  <c r="L101" i="2"/>
  <c r="L102" i="2"/>
  <c r="L103" i="2"/>
  <c r="L104" i="2"/>
  <c r="L105" i="2"/>
  <c r="L106" i="2"/>
  <c r="L107" i="2"/>
  <c r="L108" i="2"/>
  <c r="L109" i="2"/>
  <c r="L110" i="2"/>
  <c r="L111" i="2"/>
  <c r="T3" i="1"/>
  <c r="T22" i="1"/>
  <c r="T23" i="1"/>
  <c r="T24" i="1"/>
  <c r="L82" i="2" s="1"/>
  <c r="T25" i="1"/>
  <c r="L112" i="2" s="1"/>
  <c r="T26" i="1"/>
  <c r="T27" i="1"/>
  <c r="T28" i="1"/>
  <c r="T29" i="1"/>
  <c r="T30" i="1"/>
  <c r="T31" i="1"/>
  <c r="T32" i="1"/>
  <c r="T33" i="1"/>
  <c r="T34" i="1"/>
  <c r="L43" i="2" s="1"/>
  <c r="T35" i="1"/>
  <c r="L73" i="2" s="1"/>
  <c r="T36" i="1"/>
  <c r="T37" i="1"/>
  <c r="T38" i="1"/>
  <c r="T39" i="1"/>
  <c r="T40" i="1"/>
  <c r="T41" i="1"/>
  <c r="T42" i="1"/>
  <c r="T43" i="1"/>
  <c r="T44" i="1"/>
  <c r="L4" i="2" s="1"/>
  <c r="T45" i="1"/>
  <c r="L34" i="2" s="1"/>
  <c r="T46" i="1"/>
  <c r="T47" i="1"/>
  <c r="T48" i="1"/>
  <c r="T49" i="1"/>
  <c r="T50" i="1"/>
  <c r="T51" i="1"/>
  <c r="T52" i="1"/>
  <c r="T53" i="1"/>
  <c r="T54" i="1"/>
  <c r="L85" i="2" s="1"/>
  <c r="T55" i="1"/>
  <c r="L115" i="2" s="1"/>
  <c r="T56" i="1"/>
  <c r="T57" i="1"/>
  <c r="T58" i="1"/>
  <c r="T59" i="1"/>
  <c r="T60" i="1"/>
  <c r="T61" i="1"/>
  <c r="T62" i="1"/>
  <c r="T63" i="1"/>
  <c r="T64" i="1"/>
  <c r="L46" i="2" s="1"/>
  <c r="T65" i="1"/>
  <c r="L76" i="2" s="1"/>
  <c r="T66" i="1"/>
  <c r="T67" i="1"/>
  <c r="T68" i="1"/>
  <c r="T69" i="1"/>
  <c r="T70" i="1"/>
  <c r="T71" i="1"/>
  <c r="T72" i="1"/>
  <c r="T73" i="1"/>
  <c r="T74" i="1"/>
  <c r="L7" i="2" s="1"/>
  <c r="T75" i="1"/>
  <c r="L37" i="2" s="1"/>
  <c r="T76" i="1"/>
  <c r="T77" i="1"/>
  <c r="T78" i="1"/>
  <c r="T79" i="1"/>
  <c r="T80" i="1"/>
  <c r="T81" i="1"/>
  <c r="T82" i="1"/>
  <c r="T83" i="1"/>
  <c r="T84" i="1"/>
  <c r="L88" i="2" s="1"/>
  <c r="T85" i="1"/>
  <c r="L118" i="2" s="1"/>
  <c r="T86" i="1"/>
  <c r="T87" i="1"/>
  <c r="T88" i="1"/>
  <c r="T89" i="1"/>
  <c r="T90" i="1"/>
  <c r="T91" i="1"/>
  <c r="T92" i="1"/>
  <c r="T93" i="1"/>
  <c r="T94" i="1"/>
  <c r="L49" i="2" s="1"/>
  <c r="T95" i="1"/>
  <c r="L79" i="2" s="1"/>
  <c r="T96" i="1"/>
  <c r="T97" i="1"/>
  <c r="T98" i="1"/>
  <c r="T99" i="1"/>
  <c r="T100" i="1"/>
  <c r="T101" i="1"/>
  <c r="T102" i="1"/>
  <c r="T103" i="1"/>
  <c r="T104" i="1"/>
  <c r="T105" i="1"/>
  <c r="L40" i="2" s="1"/>
  <c r="T106" i="1"/>
  <c r="T107" i="1"/>
  <c r="T108" i="1"/>
  <c r="T109" i="1"/>
  <c r="T110" i="1"/>
  <c r="T111" i="1"/>
  <c r="T112" i="1"/>
  <c r="T113" i="1"/>
  <c r="T114" i="1"/>
  <c r="T115" i="1"/>
  <c r="T116" i="1"/>
  <c r="L11" i="2" s="1"/>
  <c r="T117" i="1"/>
  <c r="T118" i="1"/>
  <c r="T119" i="1"/>
  <c r="T120" i="1"/>
  <c r="T121" i="1"/>
  <c r="T2" i="1"/>
  <c r="K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M189" i="2" l="1"/>
  <c r="L2" i="2"/>
  <c r="L122" i="2" s="1"/>
  <c r="L240" i="2"/>
  <c r="K238" i="2"/>
  <c r="M238" i="2"/>
  <c r="M184" i="2"/>
  <c r="M188" i="2"/>
  <c r="M193" i="2"/>
  <c r="M173" i="2"/>
  <c r="M200" i="2"/>
  <c r="M148" i="2"/>
  <c r="M229" i="2" s="1"/>
  <c r="M196" i="2"/>
  <c r="M195" i="2"/>
  <c r="M192" i="2"/>
  <c r="M197" i="2"/>
  <c r="M164" i="2"/>
  <c r="M231" i="2" s="1"/>
  <c r="M187" i="2"/>
  <c r="M176" i="2"/>
  <c r="M182" i="2"/>
  <c r="L51" i="2"/>
  <c r="L151" i="2" s="1"/>
  <c r="L10" i="2"/>
  <c r="L130" i="2" s="1"/>
  <c r="L50" i="2"/>
  <c r="L150" i="2" s="1"/>
  <c r="L9" i="2"/>
  <c r="L129" i="2" s="1"/>
  <c r="L8" i="2"/>
  <c r="L128" i="2" s="1"/>
  <c r="L87" i="2"/>
  <c r="L167" i="2" s="1"/>
  <c r="L86" i="2"/>
  <c r="L166" i="2" s="1"/>
  <c r="L45" i="2"/>
  <c r="L145" i="2" s="1"/>
  <c r="L44" i="2"/>
  <c r="L144" i="2" s="1"/>
  <c r="L83" i="2"/>
  <c r="L3" i="2"/>
  <c r="L123" i="2" s="1"/>
  <c r="M201" i="2"/>
  <c r="M185" i="2"/>
  <c r="L119" i="2"/>
  <c r="L179" i="2" s="1"/>
  <c r="K169" i="2"/>
  <c r="M183" i="2"/>
  <c r="M198" i="2"/>
  <c r="M191" i="2"/>
  <c r="M194" i="2"/>
  <c r="M204" i="2" s="1"/>
  <c r="L159" i="2"/>
  <c r="M155" i="2"/>
  <c r="M230" i="2" s="1"/>
  <c r="K137" i="2"/>
  <c r="L168" i="2"/>
  <c r="M190" i="2"/>
  <c r="K152" i="2"/>
  <c r="L121" i="2"/>
  <c r="L181" i="2" s="1"/>
  <c r="L41" i="2"/>
  <c r="L120" i="2"/>
  <c r="L180" i="2" s="1"/>
  <c r="L78" i="2"/>
  <c r="L158" i="2" s="1"/>
  <c r="L77" i="2"/>
  <c r="L36" i="2"/>
  <c r="L136" i="2" s="1"/>
  <c r="L175" i="2"/>
  <c r="L114" i="2"/>
  <c r="L174" i="2" s="1"/>
  <c r="L113" i="2"/>
  <c r="L173" i="2" s="1"/>
  <c r="L72" i="2"/>
  <c r="L152" i="2" s="1"/>
  <c r="M186" i="2"/>
  <c r="L91" i="2"/>
  <c r="L171" i="2" s="1"/>
  <c r="L149" i="2"/>
  <c r="L47" i="2"/>
  <c r="L147" i="2" s="1"/>
  <c r="L165" i="2"/>
  <c r="M199" i="2"/>
  <c r="M228" i="2"/>
  <c r="L178" i="2"/>
  <c r="M227" i="2"/>
  <c r="L90" i="2"/>
  <c r="L170" i="2" s="1"/>
  <c r="L89" i="2"/>
  <c r="L169" i="2" s="1"/>
  <c r="L48" i="2"/>
  <c r="L148" i="2" s="1"/>
  <c r="L6" i="2"/>
  <c r="L126" i="2" s="1"/>
  <c r="L5" i="2"/>
  <c r="L125" i="2" s="1"/>
  <c r="L84" i="2"/>
  <c r="L164" i="2" s="1"/>
  <c r="L42" i="2"/>
  <c r="L182" i="2" s="1"/>
  <c r="L81" i="2"/>
  <c r="L161" i="2" s="1"/>
  <c r="L80" i="2"/>
  <c r="L160" i="2" s="1"/>
  <c r="L39" i="2"/>
  <c r="L139" i="2" s="1"/>
  <c r="L38" i="2"/>
  <c r="L117" i="2"/>
  <c r="L177" i="2" s="1"/>
  <c r="L116" i="2"/>
  <c r="L35" i="2"/>
  <c r="L135" i="2" s="1"/>
  <c r="L75" i="2"/>
  <c r="L155" i="2" s="1"/>
  <c r="L74" i="2"/>
  <c r="L154" i="2" s="1"/>
  <c r="L33" i="2"/>
  <c r="L32" i="2"/>
  <c r="L132" i="2" s="1"/>
  <c r="K199" i="2"/>
  <c r="K195" i="2"/>
  <c r="K191" i="2"/>
  <c r="K187" i="2"/>
  <c r="K183" i="2"/>
  <c r="L124" i="2"/>
  <c r="K198" i="2"/>
  <c r="K186" i="2"/>
  <c r="K193" i="2"/>
  <c r="K194" i="2"/>
  <c r="K190" i="2"/>
  <c r="K182" i="2"/>
  <c r="L131" i="2"/>
  <c r="K201" i="2"/>
  <c r="K197" i="2"/>
  <c r="K189" i="2"/>
  <c r="K185" i="2"/>
  <c r="K200" i="2"/>
  <c r="K196" i="2"/>
  <c r="K192" i="2"/>
  <c r="K188" i="2"/>
  <c r="K184" i="2"/>
  <c r="K176" i="2"/>
  <c r="K178" i="2"/>
  <c r="K170" i="2"/>
  <c r="K162" i="2"/>
  <c r="K164" i="2"/>
  <c r="K156" i="2"/>
  <c r="L146" i="2"/>
  <c r="L162" i="2"/>
  <c r="L143" i="2"/>
  <c r="L127" i="2"/>
  <c r="K180" i="2"/>
  <c r="K172" i="2"/>
  <c r="K174" i="2"/>
  <c r="K166" i="2"/>
  <c r="K168" i="2"/>
  <c r="K160" i="2"/>
  <c r="K158" i="2"/>
  <c r="K154" i="2"/>
  <c r="K150" i="2"/>
  <c r="K146" i="2"/>
  <c r="K142" i="2"/>
  <c r="K148" i="2"/>
  <c r="K144" i="2"/>
  <c r="K140" i="2"/>
  <c r="K136" i="2"/>
  <c r="K132" i="2"/>
  <c r="K138" i="2"/>
  <c r="K134" i="2"/>
  <c r="K130" i="2"/>
  <c r="K126" i="2"/>
  <c r="K122" i="2"/>
  <c r="L137" i="2"/>
  <c r="L134" i="2"/>
  <c r="L153" i="2"/>
  <c r="L140" i="2"/>
  <c r="L172" i="2"/>
  <c r="L156" i="2"/>
  <c r="K153" i="2"/>
  <c r="K128" i="2"/>
  <c r="K124" i="2"/>
  <c r="K181" i="2"/>
  <c r="K177" i="2"/>
  <c r="K173" i="2"/>
  <c r="K179" i="2"/>
  <c r="K175" i="2"/>
  <c r="K171" i="2"/>
  <c r="K167" i="2"/>
  <c r="K163" i="2"/>
  <c r="K165" i="2"/>
  <c r="K161" i="2"/>
  <c r="K157" i="2"/>
  <c r="K159" i="2"/>
  <c r="K155" i="2"/>
  <c r="K151" i="2"/>
  <c r="K147" i="2"/>
  <c r="K143" i="2"/>
  <c r="K149" i="2"/>
  <c r="K145" i="2"/>
  <c r="K141" i="2"/>
  <c r="K133" i="2"/>
  <c r="K139" i="2"/>
  <c r="K135" i="2"/>
  <c r="K131" i="2"/>
  <c r="K127" i="2"/>
  <c r="K123" i="2"/>
  <c r="K129" i="2"/>
  <c r="K125" i="2"/>
  <c r="D2" i="2"/>
  <c r="E2" i="2"/>
  <c r="F2" i="2"/>
  <c r="D3" i="2"/>
  <c r="E3" i="2"/>
  <c r="F3" i="2"/>
  <c r="D4" i="2"/>
  <c r="E4" i="2"/>
  <c r="F4" i="2"/>
  <c r="D5" i="2"/>
  <c r="E5" i="2"/>
  <c r="F5" i="2"/>
  <c r="D6" i="2"/>
  <c r="E6" i="2"/>
  <c r="F6" i="2"/>
  <c r="D7" i="2"/>
  <c r="E7" i="2"/>
  <c r="F7" i="2"/>
  <c r="D8" i="2"/>
  <c r="E8" i="2"/>
  <c r="F8" i="2"/>
  <c r="D9" i="2"/>
  <c r="E9" i="2"/>
  <c r="F9" i="2"/>
  <c r="D10" i="2"/>
  <c r="E10" i="2"/>
  <c r="F10" i="2"/>
  <c r="D11" i="2"/>
  <c r="E11" i="2"/>
  <c r="F11" i="2"/>
  <c r="D12" i="2"/>
  <c r="E12" i="2"/>
  <c r="F12" i="2"/>
  <c r="D13" i="2"/>
  <c r="E13" i="2"/>
  <c r="F13" i="2"/>
  <c r="D14" i="2"/>
  <c r="E14" i="2"/>
  <c r="F14" i="2"/>
  <c r="D15" i="2"/>
  <c r="E15" i="2"/>
  <c r="F15" i="2"/>
  <c r="D16" i="2"/>
  <c r="E16" i="2"/>
  <c r="F16"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D31" i="2"/>
  <c r="E31" i="2"/>
  <c r="F31" i="2"/>
  <c r="D32" i="2"/>
  <c r="E32" i="2"/>
  <c r="F32" i="2"/>
  <c r="D33" i="2"/>
  <c r="E33" i="2"/>
  <c r="F33" i="2"/>
  <c r="D34" i="2"/>
  <c r="E34" i="2"/>
  <c r="F34" i="2"/>
  <c r="D35" i="2"/>
  <c r="E35" i="2"/>
  <c r="F35" i="2"/>
  <c r="D36" i="2"/>
  <c r="E36" i="2"/>
  <c r="F36" i="2"/>
  <c r="D37" i="2"/>
  <c r="E37" i="2"/>
  <c r="F37" i="2"/>
  <c r="D38" i="2"/>
  <c r="E38" i="2"/>
  <c r="F38" i="2"/>
  <c r="D39" i="2"/>
  <c r="E39" i="2"/>
  <c r="F39" i="2"/>
  <c r="D40" i="2"/>
  <c r="E40" i="2"/>
  <c r="F40" i="2"/>
  <c r="D41" i="2"/>
  <c r="E41" i="2"/>
  <c r="F41" i="2"/>
  <c r="D42" i="2"/>
  <c r="E42" i="2"/>
  <c r="F42" i="2"/>
  <c r="D43" i="2"/>
  <c r="E43" i="2"/>
  <c r="F43" i="2"/>
  <c r="D44" i="2"/>
  <c r="E44" i="2"/>
  <c r="F44" i="2"/>
  <c r="D45" i="2"/>
  <c r="E45" i="2"/>
  <c r="F45" i="2"/>
  <c r="D46" i="2"/>
  <c r="E46" i="2"/>
  <c r="F46" i="2"/>
  <c r="D47" i="2"/>
  <c r="E47" i="2"/>
  <c r="F47" i="2"/>
  <c r="D48" i="2"/>
  <c r="E48" i="2"/>
  <c r="F48" i="2"/>
  <c r="D49" i="2"/>
  <c r="E49" i="2"/>
  <c r="F49" i="2"/>
  <c r="D50" i="2"/>
  <c r="E50" i="2"/>
  <c r="F50" i="2"/>
  <c r="D51" i="2"/>
  <c r="E51" i="2"/>
  <c r="F51" i="2"/>
  <c r="D52" i="2"/>
  <c r="E52" i="2"/>
  <c r="F52" i="2"/>
  <c r="D53" i="2"/>
  <c r="E53" i="2"/>
  <c r="F53" i="2"/>
  <c r="D54" i="2"/>
  <c r="E54" i="2"/>
  <c r="F54" i="2"/>
  <c r="D55" i="2"/>
  <c r="E55" i="2"/>
  <c r="F55" i="2"/>
  <c r="D56" i="2"/>
  <c r="E56" i="2"/>
  <c r="F56" i="2"/>
  <c r="D57" i="2"/>
  <c r="E57" i="2"/>
  <c r="F57" i="2"/>
  <c r="D58" i="2"/>
  <c r="E58" i="2"/>
  <c r="F58" i="2"/>
  <c r="D59" i="2"/>
  <c r="E59" i="2"/>
  <c r="F59" i="2"/>
  <c r="D60" i="2"/>
  <c r="E60" i="2"/>
  <c r="F60" i="2"/>
  <c r="D61" i="2"/>
  <c r="E61" i="2"/>
  <c r="F61" i="2"/>
  <c r="D62" i="2"/>
  <c r="E62" i="2"/>
  <c r="F62" i="2"/>
  <c r="D63" i="2"/>
  <c r="E63" i="2"/>
  <c r="F63" i="2"/>
  <c r="D64" i="2"/>
  <c r="E64" i="2"/>
  <c r="F64" i="2"/>
  <c r="D65" i="2"/>
  <c r="E65" i="2"/>
  <c r="F65" i="2"/>
  <c r="D66" i="2"/>
  <c r="E66" i="2"/>
  <c r="F66" i="2"/>
  <c r="D67" i="2"/>
  <c r="E67" i="2"/>
  <c r="F67" i="2"/>
  <c r="D68" i="2"/>
  <c r="E68" i="2"/>
  <c r="F68" i="2"/>
  <c r="D69" i="2"/>
  <c r="E69" i="2"/>
  <c r="F69" i="2"/>
  <c r="D70" i="2"/>
  <c r="E70" i="2"/>
  <c r="F70" i="2"/>
  <c r="D71" i="2"/>
  <c r="E71" i="2"/>
  <c r="F71" i="2"/>
  <c r="D72" i="2"/>
  <c r="E72" i="2"/>
  <c r="F72" i="2"/>
  <c r="D73" i="2"/>
  <c r="E73" i="2"/>
  <c r="F73" i="2"/>
  <c r="D74" i="2"/>
  <c r="E74" i="2"/>
  <c r="F74" i="2"/>
  <c r="D75" i="2"/>
  <c r="E75" i="2"/>
  <c r="F75" i="2"/>
  <c r="D76" i="2"/>
  <c r="E76" i="2"/>
  <c r="F76" i="2"/>
  <c r="D77" i="2"/>
  <c r="E77" i="2"/>
  <c r="F77" i="2"/>
  <c r="D78" i="2"/>
  <c r="E78" i="2"/>
  <c r="F78" i="2"/>
  <c r="D79" i="2"/>
  <c r="E79" i="2"/>
  <c r="F79" i="2"/>
  <c r="D80" i="2"/>
  <c r="E80" i="2"/>
  <c r="F80" i="2"/>
  <c r="D81" i="2"/>
  <c r="E81" i="2"/>
  <c r="F81" i="2"/>
  <c r="D82" i="2"/>
  <c r="E82" i="2"/>
  <c r="F82" i="2"/>
  <c r="D83" i="2"/>
  <c r="E83" i="2"/>
  <c r="F83" i="2"/>
  <c r="D84" i="2"/>
  <c r="E84" i="2"/>
  <c r="F84" i="2"/>
  <c r="D85" i="2"/>
  <c r="E85" i="2"/>
  <c r="F85" i="2"/>
  <c r="D86" i="2"/>
  <c r="E86" i="2"/>
  <c r="F86" i="2"/>
  <c r="D87" i="2"/>
  <c r="E87" i="2"/>
  <c r="F87" i="2"/>
  <c r="D88" i="2"/>
  <c r="E88" i="2"/>
  <c r="F88" i="2"/>
  <c r="D89" i="2"/>
  <c r="E89" i="2"/>
  <c r="F89" i="2"/>
  <c r="D90" i="2"/>
  <c r="E90" i="2"/>
  <c r="F90" i="2"/>
  <c r="D91" i="2"/>
  <c r="E91" i="2"/>
  <c r="F91" i="2"/>
  <c r="D92" i="2"/>
  <c r="E92" i="2"/>
  <c r="F92" i="2"/>
  <c r="D93" i="2"/>
  <c r="E93" i="2"/>
  <c r="F93" i="2"/>
  <c r="D94" i="2"/>
  <c r="E94" i="2"/>
  <c r="F94" i="2"/>
  <c r="D95" i="2"/>
  <c r="E95" i="2"/>
  <c r="F95" i="2"/>
  <c r="D96" i="2"/>
  <c r="E96" i="2"/>
  <c r="F96" i="2"/>
  <c r="D97" i="2"/>
  <c r="E97" i="2"/>
  <c r="F97" i="2"/>
  <c r="D98" i="2"/>
  <c r="E98" i="2"/>
  <c r="F98" i="2"/>
  <c r="D99" i="2"/>
  <c r="E99" i="2"/>
  <c r="F99" i="2"/>
  <c r="D100" i="2"/>
  <c r="E100" i="2"/>
  <c r="F100" i="2"/>
  <c r="D101" i="2"/>
  <c r="E101" i="2"/>
  <c r="F101" i="2"/>
  <c r="D102" i="2"/>
  <c r="E102" i="2"/>
  <c r="F102" i="2"/>
  <c r="D103" i="2"/>
  <c r="E103" i="2"/>
  <c r="F103" i="2"/>
  <c r="D104" i="2"/>
  <c r="E104" i="2"/>
  <c r="F104" i="2"/>
  <c r="D105" i="2"/>
  <c r="E105" i="2"/>
  <c r="F105" i="2"/>
  <c r="D106" i="2"/>
  <c r="E106" i="2"/>
  <c r="F106" i="2"/>
  <c r="D107" i="2"/>
  <c r="E107" i="2"/>
  <c r="F107" i="2"/>
  <c r="D108" i="2"/>
  <c r="E108" i="2"/>
  <c r="F108" i="2"/>
  <c r="D109" i="2"/>
  <c r="E109" i="2"/>
  <c r="F109" i="2"/>
  <c r="D110" i="2"/>
  <c r="E110" i="2"/>
  <c r="F110" i="2"/>
  <c r="D111" i="2"/>
  <c r="E111" i="2"/>
  <c r="F111" i="2"/>
  <c r="D112" i="2"/>
  <c r="E112" i="2"/>
  <c r="F112" i="2"/>
  <c r="D113" i="2"/>
  <c r="E113" i="2"/>
  <c r="F113" i="2"/>
  <c r="D114" i="2"/>
  <c r="E114" i="2"/>
  <c r="F114" i="2"/>
  <c r="D115" i="2"/>
  <c r="E115" i="2"/>
  <c r="F115" i="2"/>
  <c r="D116" i="2"/>
  <c r="E116" i="2"/>
  <c r="F116" i="2"/>
  <c r="D117" i="2"/>
  <c r="E117" i="2"/>
  <c r="F117" i="2"/>
  <c r="D118" i="2"/>
  <c r="E118" i="2"/>
  <c r="F118" i="2"/>
  <c r="D119" i="2"/>
  <c r="E119" i="2"/>
  <c r="F119" i="2"/>
  <c r="D120" i="2"/>
  <c r="E120" i="2"/>
  <c r="F120" i="2"/>
  <c r="D121" i="2"/>
  <c r="E121" i="2"/>
  <c r="F121" i="2"/>
  <c r="G3" i="2"/>
  <c r="H3" i="2"/>
  <c r="G4" i="2"/>
  <c r="H4" i="2"/>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2" i="2"/>
  <c r="H2" i="2"/>
  <c r="I2" i="2"/>
  <c r="J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J3" i="2"/>
  <c r="J4" i="2"/>
  <c r="J5" i="2"/>
  <c r="J6" i="2"/>
  <c r="J7" i="2"/>
  <c r="J8" i="2"/>
  <c r="J9" i="2"/>
  <c r="J10" i="2"/>
  <c r="J11" i="2"/>
  <c r="J12" i="2"/>
  <c r="J13" i="2"/>
  <c r="J14" i="2"/>
  <c r="J15" i="2"/>
  <c r="J16" i="2"/>
  <c r="J196" i="2" s="1"/>
  <c r="J17" i="2"/>
  <c r="J18" i="2"/>
  <c r="J19" i="2"/>
  <c r="J20" i="2"/>
  <c r="J200" i="2" s="1"/>
  <c r="J21" i="2"/>
  <c r="J22" i="2"/>
  <c r="J23" i="2"/>
  <c r="J24" i="2"/>
  <c r="J134" i="2" s="1"/>
  <c r="J25" i="2"/>
  <c r="J26" i="2"/>
  <c r="J27" i="2"/>
  <c r="J28" i="2"/>
  <c r="J138" i="2" s="1"/>
  <c r="J29" i="2"/>
  <c r="J30" i="2"/>
  <c r="J31" i="2"/>
  <c r="J32" i="2"/>
  <c r="I3" i="2"/>
  <c r="I4" i="2"/>
  <c r="I5" i="2"/>
  <c r="I6" i="2"/>
  <c r="I7" i="2"/>
  <c r="I8" i="2"/>
  <c r="I9" i="2"/>
  <c r="I10" i="2"/>
  <c r="I11" i="2"/>
  <c r="I12" i="2"/>
  <c r="I13" i="2"/>
  <c r="I14" i="2"/>
  <c r="I15" i="2"/>
  <c r="I195" i="2" s="1"/>
  <c r="I16" i="2"/>
  <c r="I17" i="2"/>
  <c r="I18" i="2"/>
  <c r="I19" i="2"/>
  <c r="I20" i="2"/>
  <c r="I21" i="2"/>
  <c r="I22" i="2"/>
  <c r="I23" i="2"/>
  <c r="I133" i="2" s="1"/>
  <c r="I24" i="2"/>
  <c r="I25" i="2"/>
  <c r="I26" i="2"/>
  <c r="I27" i="2"/>
  <c r="I137" i="2" s="1"/>
  <c r="I28" i="2"/>
  <c r="I29" i="2"/>
  <c r="I30" i="2"/>
  <c r="I31" i="2"/>
  <c r="I141" i="2" s="1"/>
  <c r="I32" i="2"/>
  <c r="R121" i="1"/>
  <c r="S121" i="1" s="1"/>
  <c r="R120" i="1"/>
  <c r="S120" i="1" s="1"/>
  <c r="R119" i="1"/>
  <c r="S119" i="1" s="1"/>
  <c r="R118" i="1"/>
  <c r="S118" i="1" s="1"/>
  <c r="R117" i="1"/>
  <c r="S117" i="1" s="1"/>
  <c r="R116" i="1"/>
  <c r="S116" i="1" s="1"/>
  <c r="R115" i="1"/>
  <c r="S115" i="1" s="1"/>
  <c r="R114" i="1"/>
  <c r="S114" i="1" s="1"/>
  <c r="R113" i="1"/>
  <c r="S113" i="1" s="1"/>
  <c r="R112" i="1"/>
  <c r="S112" i="1" s="1"/>
  <c r="R111" i="1"/>
  <c r="S111" i="1" s="1"/>
  <c r="R110" i="1"/>
  <c r="S110" i="1" s="1"/>
  <c r="R109" i="1"/>
  <c r="S109" i="1" s="1"/>
  <c r="R108" i="1"/>
  <c r="S108" i="1" s="1"/>
  <c r="R107" i="1"/>
  <c r="S107" i="1" s="1"/>
  <c r="R106" i="1"/>
  <c r="S106" i="1" s="1"/>
  <c r="R105" i="1"/>
  <c r="S105" i="1" s="1"/>
  <c r="R104" i="1"/>
  <c r="S104" i="1" s="1"/>
  <c r="R103" i="1"/>
  <c r="S103" i="1" s="1"/>
  <c r="R102" i="1"/>
  <c r="S102" i="1" s="1"/>
  <c r="R101" i="1"/>
  <c r="S101" i="1" s="1"/>
  <c r="R100" i="1"/>
  <c r="S100" i="1" s="1"/>
  <c r="R99" i="1"/>
  <c r="S99" i="1" s="1"/>
  <c r="R98" i="1"/>
  <c r="S98" i="1" s="1"/>
  <c r="R97" i="1"/>
  <c r="S97" i="1" s="1"/>
  <c r="R96" i="1"/>
  <c r="S96" i="1" s="1"/>
  <c r="R95" i="1"/>
  <c r="S95" i="1" s="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3" i="1"/>
  <c r="S3" i="1" s="1"/>
  <c r="R2" i="1"/>
  <c r="S2" i="1" s="1"/>
  <c r="M209" i="2" l="1"/>
  <c r="M220" i="2" s="1"/>
  <c r="E41" i="3" s="1"/>
  <c r="I199" i="2"/>
  <c r="M215" i="2"/>
  <c r="E36" i="3" s="1"/>
  <c r="H182" i="2"/>
  <c r="H238" i="2"/>
  <c r="K237" i="2"/>
  <c r="M236" i="2"/>
  <c r="F238" i="2"/>
  <c r="K236" i="2"/>
  <c r="J238" i="2"/>
  <c r="E238" i="2"/>
  <c r="G182" i="2"/>
  <c r="G238" i="2"/>
  <c r="I238" i="2"/>
  <c r="M237" i="2"/>
  <c r="L238" i="2"/>
  <c r="D238" i="2"/>
  <c r="M208" i="2"/>
  <c r="M219" i="2" s="1"/>
  <c r="E40" i="3" s="1"/>
  <c r="M232" i="2"/>
  <c r="M203" i="2"/>
  <c r="M214" i="2" s="1"/>
  <c r="E35" i="3" s="1"/>
  <c r="M206" i="2"/>
  <c r="M217" i="2" s="1"/>
  <c r="E38" i="3" s="1"/>
  <c r="M202" i="2"/>
  <c r="L198" i="2"/>
  <c r="M205" i="2"/>
  <c r="M216" i="2" s="1"/>
  <c r="E37" i="3" s="1"/>
  <c r="L187" i="2"/>
  <c r="M211" i="2"/>
  <c r="M222" i="2" s="1"/>
  <c r="E43" i="3" s="1"/>
  <c r="M207" i="2"/>
  <c r="M218" i="2" s="1"/>
  <c r="E39" i="3" s="1"/>
  <c r="L183" i="2"/>
  <c r="L163" i="2"/>
  <c r="L188" i="2"/>
  <c r="L138" i="2"/>
  <c r="M225" i="2"/>
  <c r="M210" i="2"/>
  <c r="M221" i="2" s="1"/>
  <c r="E42" i="3" s="1"/>
  <c r="K209" i="2"/>
  <c r="K220" i="2" s="1"/>
  <c r="E16" i="3" s="1"/>
  <c r="L200" i="2"/>
  <c r="K226" i="2"/>
  <c r="K210" i="2"/>
  <c r="K221" i="2" s="1"/>
  <c r="E17" i="3" s="1"/>
  <c r="L185" i="2"/>
  <c r="K205" i="2"/>
  <c r="K216" i="2" s="1"/>
  <c r="C37" i="3" s="1"/>
  <c r="L192" i="2"/>
  <c r="L202" i="2" s="1"/>
  <c r="L197" i="2"/>
  <c r="L207" i="2" s="1"/>
  <c r="L157" i="2"/>
  <c r="L201" i="2"/>
  <c r="L193" i="2"/>
  <c r="L203" i="2" s="1"/>
  <c r="L186" i="2"/>
  <c r="L195" i="2"/>
  <c r="M226" i="2"/>
  <c r="L196" i="2"/>
  <c r="I198" i="2"/>
  <c r="I194" i="2"/>
  <c r="L141" i="2"/>
  <c r="L142" i="2"/>
  <c r="L229" i="2" s="1"/>
  <c r="L191" i="2"/>
  <c r="K225" i="2"/>
  <c r="K230" i="2"/>
  <c r="L199" i="2"/>
  <c r="J201" i="2"/>
  <c r="J197" i="2"/>
  <c r="J193" i="2"/>
  <c r="D124" i="2"/>
  <c r="K228" i="2"/>
  <c r="K231" i="2"/>
  <c r="L184" i="2"/>
  <c r="J199" i="2"/>
  <c r="J195" i="2"/>
  <c r="L230" i="2"/>
  <c r="L176" i="2"/>
  <c r="L232" i="2" s="1"/>
  <c r="K229" i="2"/>
  <c r="L231" i="2"/>
  <c r="K202" i="2"/>
  <c r="L194" i="2"/>
  <c r="L190" i="2"/>
  <c r="K211" i="2"/>
  <c r="K222" i="2" s="1"/>
  <c r="E18" i="3" s="1"/>
  <c r="L133" i="2"/>
  <c r="K227" i="2"/>
  <c r="L227" i="2"/>
  <c r="L189" i="2"/>
  <c r="D172" i="2"/>
  <c r="E169" i="2"/>
  <c r="D164" i="2"/>
  <c r="D156" i="2"/>
  <c r="F150" i="2"/>
  <c r="D148" i="2"/>
  <c r="E145" i="2"/>
  <c r="F142" i="2"/>
  <c r="F134" i="2"/>
  <c r="D182" i="2"/>
  <c r="K232" i="2"/>
  <c r="K208" i="2"/>
  <c r="K219" i="2" s="1"/>
  <c r="E15" i="3" s="1"/>
  <c r="I191" i="2"/>
  <c r="I187" i="2"/>
  <c r="J185" i="2"/>
  <c r="G200" i="2"/>
  <c r="G198" i="2"/>
  <c r="G196" i="2"/>
  <c r="G194" i="2"/>
  <c r="G192" i="2"/>
  <c r="G190" i="2"/>
  <c r="G188" i="2"/>
  <c r="G186" i="2"/>
  <c r="G184" i="2"/>
  <c r="I183" i="2"/>
  <c r="J189" i="2"/>
  <c r="F166" i="2"/>
  <c r="F200" i="2"/>
  <c r="E199" i="2"/>
  <c r="D198" i="2"/>
  <c r="F126" i="2"/>
  <c r="F196" i="2"/>
  <c r="E195" i="2"/>
  <c r="D194" i="2"/>
  <c r="F192" i="2"/>
  <c r="E191" i="2"/>
  <c r="D190" i="2"/>
  <c r="F188" i="2"/>
  <c r="E187" i="2"/>
  <c r="D186" i="2"/>
  <c r="F184" i="2"/>
  <c r="E183" i="2"/>
  <c r="I190" i="2"/>
  <c r="J192" i="2"/>
  <c r="J184" i="2"/>
  <c r="I201" i="2"/>
  <c r="I197" i="2"/>
  <c r="I189" i="2"/>
  <c r="I185" i="2"/>
  <c r="I205" i="2" s="1"/>
  <c r="J191" i="2"/>
  <c r="J183" i="2"/>
  <c r="I182" i="2"/>
  <c r="G199" i="2"/>
  <c r="G197" i="2"/>
  <c r="G193" i="2"/>
  <c r="G191" i="2"/>
  <c r="G187" i="2"/>
  <c r="G185" i="2"/>
  <c r="I200" i="2"/>
  <c r="I196" i="2"/>
  <c r="I192" i="2"/>
  <c r="I188" i="2"/>
  <c r="I184" i="2"/>
  <c r="J198" i="2"/>
  <c r="J194" i="2"/>
  <c r="J190" i="2"/>
  <c r="J210" i="2" s="1"/>
  <c r="J186" i="2"/>
  <c r="J206" i="2" s="1"/>
  <c r="H200" i="2"/>
  <c r="H198" i="2"/>
  <c r="H196" i="2"/>
  <c r="H194" i="2"/>
  <c r="H192" i="2"/>
  <c r="H190" i="2"/>
  <c r="H188" i="2"/>
  <c r="H186" i="2"/>
  <c r="H184" i="2"/>
  <c r="D201" i="2"/>
  <c r="F199" i="2"/>
  <c r="E198" i="2"/>
  <c r="D197" i="2"/>
  <c r="F195" i="2"/>
  <c r="E194" i="2"/>
  <c r="D193" i="2"/>
  <c r="F191" i="2"/>
  <c r="E190" i="2"/>
  <c r="D189" i="2"/>
  <c r="F187" i="2"/>
  <c r="E186" i="2"/>
  <c r="D185" i="2"/>
  <c r="F183" i="2"/>
  <c r="E182" i="2"/>
  <c r="K204" i="2"/>
  <c r="K215" i="2" s="1"/>
  <c r="C36" i="3" s="1"/>
  <c r="K207" i="2"/>
  <c r="K218" i="2" s="1"/>
  <c r="C39" i="3" s="1"/>
  <c r="J182" i="2"/>
  <c r="H201" i="2"/>
  <c r="H199" i="2"/>
  <c r="H197" i="2"/>
  <c r="H195" i="2"/>
  <c r="H193" i="2"/>
  <c r="H191" i="2"/>
  <c r="H189" i="2"/>
  <c r="H187" i="2"/>
  <c r="H185" i="2"/>
  <c r="H183" i="2"/>
  <c r="F201" i="2"/>
  <c r="E200" i="2"/>
  <c r="D199" i="2"/>
  <c r="F197" i="2"/>
  <c r="E196" i="2"/>
  <c r="D195" i="2"/>
  <c r="F193" i="2"/>
  <c r="E192" i="2"/>
  <c r="D191" i="2"/>
  <c r="F189" i="2"/>
  <c r="E188" i="2"/>
  <c r="D187" i="2"/>
  <c r="F185" i="2"/>
  <c r="E184" i="2"/>
  <c r="D183" i="2"/>
  <c r="K206" i="2"/>
  <c r="K217" i="2" s="1"/>
  <c r="E13" i="3" s="1"/>
  <c r="I186" i="2"/>
  <c r="J188" i="2"/>
  <c r="I193" i="2"/>
  <c r="J187" i="2"/>
  <c r="G201" i="2"/>
  <c r="G195" i="2"/>
  <c r="G189" i="2"/>
  <c r="G183" i="2"/>
  <c r="E201" i="2"/>
  <c r="D200" i="2"/>
  <c r="F198" i="2"/>
  <c r="E197" i="2"/>
  <c r="D196" i="2"/>
  <c r="F194" i="2"/>
  <c r="E193" i="2"/>
  <c r="D192" i="2"/>
  <c r="F190" i="2"/>
  <c r="E189" i="2"/>
  <c r="D188" i="2"/>
  <c r="F186" i="2"/>
  <c r="E185" i="2"/>
  <c r="D184" i="2"/>
  <c r="F182" i="2"/>
  <c r="K203" i="2"/>
  <c r="K214" i="2" s="1"/>
  <c r="E10" i="3" s="1"/>
  <c r="E164" i="2"/>
  <c r="E148" i="2"/>
  <c r="E177" i="2"/>
  <c r="E161" i="2"/>
  <c r="D140" i="2"/>
  <c r="D127" i="2"/>
  <c r="D175" i="2"/>
  <c r="D159" i="2"/>
  <c r="F153" i="2"/>
  <c r="D143" i="2"/>
  <c r="F137" i="2"/>
  <c r="E132" i="2"/>
  <c r="G122" i="2"/>
  <c r="I144" i="2"/>
  <c r="H122" i="2"/>
  <c r="F181" i="2"/>
  <c r="E180" i="2"/>
  <c r="D179" i="2"/>
  <c r="F177" i="2"/>
  <c r="E176" i="2"/>
  <c r="F173" i="2"/>
  <c r="E172" i="2"/>
  <c r="D181" i="2"/>
  <c r="F179" i="2"/>
  <c r="E178" i="2"/>
  <c r="D177" i="2"/>
  <c r="F175" i="2"/>
  <c r="E174" i="2"/>
  <c r="D173" i="2"/>
  <c r="F171" i="2"/>
  <c r="E170" i="2"/>
  <c r="D169" i="2"/>
  <c r="F167" i="2"/>
  <c r="E166" i="2"/>
  <c r="D165" i="2"/>
  <c r="F163" i="2"/>
  <c r="E162" i="2"/>
  <c r="D171" i="2"/>
  <c r="F169" i="2"/>
  <c r="E168" i="2"/>
  <c r="D167" i="2"/>
  <c r="F165" i="2"/>
  <c r="D163" i="2"/>
  <c r="F161" i="2"/>
  <c r="E160" i="2"/>
  <c r="F157" i="2"/>
  <c r="E156" i="2"/>
  <c r="D155" i="2"/>
  <c r="E152" i="2"/>
  <c r="D161" i="2"/>
  <c r="F159" i="2"/>
  <c r="E158" i="2"/>
  <c r="D157" i="2"/>
  <c r="F155" i="2"/>
  <c r="E154" i="2"/>
  <c r="D153" i="2"/>
  <c r="F151" i="2"/>
  <c r="E150" i="2"/>
  <c r="D149" i="2"/>
  <c r="F147" i="2"/>
  <c r="E146" i="2"/>
  <c r="D145" i="2"/>
  <c r="F143" i="2"/>
  <c r="E142" i="2"/>
  <c r="D151" i="2"/>
  <c r="F149" i="2"/>
  <c r="D147" i="2"/>
  <c r="F145" i="2"/>
  <c r="E144" i="2"/>
  <c r="F141" i="2"/>
  <c r="E140" i="2"/>
  <c r="D139" i="2"/>
  <c r="E136" i="2"/>
  <c r="D135" i="2"/>
  <c r="F133" i="2"/>
  <c r="D141" i="2"/>
  <c r="F139" i="2"/>
  <c r="F131" i="2"/>
  <c r="E130" i="2"/>
  <c r="D129" i="2"/>
  <c r="F127" i="2"/>
  <c r="E126" i="2"/>
  <c r="D125" i="2"/>
  <c r="F123" i="2"/>
  <c r="E122" i="2"/>
  <c r="E129" i="2"/>
  <c r="E138" i="2"/>
  <c r="D137" i="2"/>
  <c r="F135" i="2"/>
  <c r="E134" i="2"/>
  <c r="D133" i="2"/>
  <c r="F129" i="2"/>
  <c r="E128" i="2"/>
  <c r="F125" i="2"/>
  <c r="I180" i="2"/>
  <c r="D180" i="2"/>
  <c r="F174" i="2"/>
  <c r="F158" i="2"/>
  <c r="E153" i="2"/>
  <c r="E137" i="2"/>
  <c r="D132" i="2"/>
  <c r="I176" i="2"/>
  <c r="I164" i="2"/>
  <c r="I160" i="2"/>
  <c r="I148" i="2"/>
  <c r="E124" i="2"/>
  <c r="E181" i="2"/>
  <c r="F178" i="2"/>
  <c r="D176" i="2"/>
  <c r="E173" i="2"/>
  <c r="F180" i="2"/>
  <c r="E179" i="2"/>
  <c r="D178" i="2"/>
  <c r="F176" i="2"/>
  <c r="E175" i="2"/>
  <c r="D174" i="2"/>
  <c r="F172" i="2"/>
  <c r="E171" i="2"/>
  <c r="D170" i="2"/>
  <c r="F168" i="2"/>
  <c r="E167" i="2"/>
  <c r="D166" i="2"/>
  <c r="F164" i="2"/>
  <c r="E163" i="2"/>
  <c r="D162" i="2"/>
  <c r="F170" i="2"/>
  <c r="D168" i="2"/>
  <c r="E165" i="2"/>
  <c r="F162" i="2"/>
  <c r="D160" i="2"/>
  <c r="E157" i="2"/>
  <c r="F154" i="2"/>
  <c r="D152" i="2"/>
  <c r="F160" i="2"/>
  <c r="E159" i="2"/>
  <c r="D158" i="2"/>
  <c r="F156" i="2"/>
  <c r="E155" i="2"/>
  <c r="D154" i="2"/>
  <c r="F152" i="2"/>
  <c r="E151" i="2"/>
  <c r="D150" i="2"/>
  <c r="F148" i="2"/>
  <c r="E147" i="2"/>
  <c r="D146" i="2"/>
  <c r="F144" i="2"/>
  <c r="E143" i="2"/>
  <c r="D142" i="2"/>
  <c r="E149" i="2"/>
  <c r="F146" i="2"/>
  <c r="D144" i="2"/>
  <c r="E141" i="2"/>
  <c r="F138" i="2"/>
  <c r="D136" i="2"/>
  <c r="E133" i="2"/>
  <c r="F140" i="2"/>
  <c r="E139" i="2"/>
  <c r="D138" i="2"/>
  <c r="F136" i="2"/>
  <c r="E135" i="2"/>
  <c r="D134" i="2"/>
  <c r="F132" i="2"/>
  <c r="E131" i="2"/>
  <c r="D130" i="2"/>
  <c r="F128" i="2"/>
  <c r="E127" i="2"/>
  <c r="D126" i="2"/>
  <c r="F124" i="2"/>
  <c r="E123" i="2"/>
  <c r="D122" i="2"/>
  <c r="F130" i="2"/>
  <c r="D128" i="2"/>
  <c r="E125" i="2"/>
  <c r="F122" i="2"/>
  <c r="J125" i="2"/>
  <c r="I140" i="2"/>
  <c r="I136" i="2"/>
  <c r="D131" i="2"/>
  <c r="D123" i="2"/>
  <c r="J129" i="2"/>
  <c r="J131" i="2"/>
  <c r="J127" i="2"/>
  <c r="J123" i="2"/>
  <c r="I172" i="2"/>
  <c r="I168" i="2"/>
  <c r="I156" i="2"/>
  <c r="I152" i="2"/>
  <c r="J180" i="2"/>
  <c r="J178" i="2"/>
  <c r="J176" i="2"/>
  <c r="J174" i="2"/>
  <c r="J172" i="2"/>
  <c r="J170" i="2"/>
  <c r="J168" i="2"/>
  <c r="J166" i="2"/>
  <c r="J164" i="2"/>
  <c r="J162" i="2"/>
  <c r="J160" i="2"/>
  <c r="J158" i="2"/>
  <c r="J156" i="2"/>
  <c r="J154" i="2"/>
  <c r="J152" i="2"/>
  <c r="J150" i="2"/>
  <c r="J148" i="2"/>
  <c r="J146" i="2"/>
  <c r="J144" i="2"/>
  <c r="J142" i="2"/>
  <c r="J122" i="2"/>
  <c r="H181" i="2"/>
  <c r="H179" i="2"/>
  <c r="H177" i="2"/>
  <c r="H175" i="2"/>
  <c r="H173" i="2"/>
  <c r="H171" i="2"/>
  <c r="H169" i="2"/>
  <c r="H167" i="2"/>
  <c r="H165" i="2"/>
  <c r="H163" i="2"/>
  <c r="H161" i="2"/>
  <c r="H159" i="2"/>
  <c r="H157" i="2"/>
  <c r="H155" i="2"/>
  <c r="H153" i="2"/>
  <c r="H151" i="2"/>
  <c r="H149" i="2"/>
  <c r="H147" i="2"/>
  <c r="H145" i="2"/>
  <c r="H143" i="2"/>
  <c r="H141" i="2"/>
  <c r="H139" i="2"/>
  <c r="H137" i="2"/>
  <c r="H135" i="2"/>
  <c r="H133" i="2"/>
  <c r="H131" i="2"/>
  <c r="H129" i="2"/>
  <c r="H127" i="2"/>
  <c r="H125" i="2"/>
  <c r="H123" i="2"/>
  <c r="I178" i="2"/>
  <c r="I174" i="2"/>
  <c r="I170" i="2"/>
  <c r="I166" i="2"/>
  <c r="I162" i="2"/>
  <c r="I158" i="2"/>
  <c r="I154" i="2"/>
  <c r="I150" i="2"/>
  <c r="I146" i="2"/>
  <c r="I142" i="2"/>
  <c r="G181" i="2"/>
  <c r="G179" i="2"/>
  <c r="G177" i="2"/>
  <c r="G175" i="2"/>
  <c r="G173" i="2"/>
  <c r="G171" i="2"/>
  <c r="G169" i="2"/>
  <c r="G167" i="2"/>
  <c r="G165" i="2"/>
  <c r="G163" i="2"/>
  <c r="G161" i="2"/>
  <c r="G159" i="2"/>
  <c r="G157" i="2"/>
  <c r="G155" i="2"/>
  <c r="G153" i="2"/>
  <c r="G151" i="2"/>
  <c r="G149" i="2"/>
  <c r="G147" i="2"/>
  <c r="G145" i="2"/>
  <c r="G143" i="2"/>
  <c r="G141" i="2"/>
  <c r="G139" i="2"/>
  <c r="G137" i="2"/>
  <c r="G135" i="2"/>
  <c r="G133" i="2"/>
  <c r="G131" i="2"/>
  <c r="I132" i="2"/>
  <c r="I138" i="2"/>
  <c r="I134" i="2"/>
  <c r="I130" i="2"/>
  <c r="I126" i="2"/>
  <c r="I122" i="2"/>
  <c r="I128" i="2"/>
  <c r="I124" i="2"/>
  <c r="J140" i="2"/>
  <c r="J136" i="2"/>
  <c r="J132" i="2"/>
  <c r="J128" i="2"/>
  <c r="J124" i="2"/>
  <c r="J130" i="2"/>
  <c r="J126" i="2"/>
  <c r="J181" i="2"/>
  <c r="J179" i="2"/>
  <c r="J177" i="2"/>
  <c r="J175" i="2"/>
  <c r="J173" i="2"/>
  <c r="J171" i="2"/>
  <c r="J169" i="2"/>
  <c r="J167" i="2"/>
  <c r="J165" i="2"/>
  <c r="J163" i="2"/>
  <c r="J161" i="2"/>
  <c r="J159" i="2"/>
  <c r="J157" i="2"/>
  <c r="J155" i="2"/>
  <c r="J153" i="2"/>
  <c r="J151" i="2"/>
  <c r="J149" i="2"/>
  <c r="J147" i="2"/>
  <c r="J145" i="2"/>
  <c r="J143" i="2"/>
  <c r="J141" i="2"/>
  <c r="J139" i="2"/>
  <c r="J137" i="2"/>
  <c r="J135" i="2"/>
  <c r="J133" i="2"/>
  <c r="G129" i="2"/>
  <c r="G127" i="2"/>
  <c r="G125" i="2"/>
  <c r="G123" i="2"/>
  <c r="I129" i="2"/>
  <c r="I125" i="2"/>
  <c r="I131" i="2"/>
  <c r="I127" i="2"/>
  <c r="I123" i="2"/>
  <c r="I181" i="2"/>
  <c r="I179" i="2"/>
  <c r="I177" i="2"/>
  <c r="I175" i="2"/>
  <c r="I173" i="2"/>
  <c r="I171" i="2"/>
  <c r="I169" i="2"/>
  <c r="I167" i="2"/>
  <c r="I165" i="2"/>
  <c r="I163" i="2"/>
  <c r="I161" i="2"/>
  <c r="I159" i="2"/>
  <c r="I157" i="2"/>
  <c r="I155" i="2"/>
  <c r="I153" i="2"/>
  <c r="I151" i="2"/>
  <c r="I149" i="2"/>
  <c r="I147" i="2"/>
  <c r="I145" i="2"/>
  <c r="I143" i="2"/>
  <c r="I139" i="2"/>
  <c r="I135" i="2"/>
  <c r="G180" i="2"/>
  <c r="G178" i="2"/>
  <c r="G176" i="2"/>
  <c r="G174" i="2"/>
  <c r="G172" i="2"/>
  <c r="G170" i="2"/>
  <c r="G168" i="2"/>
  <c r="G166" i="2"/>
  <c r="G164" i="2"/>
  <c r="G162" i="2"/>
  <c r="G160" i="2"/>
  <c r="G158" i="2"/>
  <c r="G156" i="2"/>
  <c r="G154" i="2"/>
  <c r="G152" i="2"/>
  <c r="G150" i="2"/>
  <c r="G148" i="2"/>
  <c r="G146" i="2"/>
  <c r="G144" i="2"/>
  <c r="G142" i="2"/>
  <c r="G140" i="2"/>
  <c r="G138" i="2"/>
  <c r="G136" i="2"/>
  <c r="G134" i="2"/>
  <c r="G132" i="2"/>
  <c r="G130" i="2"/>
  <c r="G128" i="2"/>
  <c r="G126" i="2"/>
  <c r="G124" i="2"/>
  <c r="H176" i="2"/>
  <c r="H170" i="2"/>
  <c r="H162" i="2"/>
  <c r="H156" i="2"/>
  <c r="H144" i="2"/>
  <c r="H134" i="2"/>
  <c r="H128" i="2"/>
  <c r="H172" i="2"/>
  <c r="H166" i="2"/>
  <c r="H160" i="2"/>
  <c r="H152" i="2"/>
  <c r="H146" i="2"/>
  <c r="H140" i="2"/>
  <c r="H132" i="2"/>
  <c r="H124" i="2"/>
  <c r="H180" i="2"/>
  <c r="H178" i="2"/>
  <c r="H174" i="2"/>
  <c r="H168" i="2"/>
  <c r="H164" i="2"/>
  <c r="H158" i="2"/>
  <c r="H154" i="2"/>
  <c r="H150" i="2"/>
  <c r="H148" i="2"/>
  <c r="H142" i="2"/>
  <c r="H138" i="2"/>
  <c r="H136" i="2"/>
  <c r="H130" i="2"/>
  <c r="H126" i="2"/>
  <c r="D225" i="2" l="1"/>
  <c r="I209" i="2"/>
  <c r="F237" i="2"/>
  <c r="L236" i="2"/>
  <c r="L237" i="2"/>
  <c r="E237" i="2"/>
  <c r="G237" i="2"/>
  <c r="H237" i="2"/>
  <c r="F236" i="2"/>
  <c r="E236" i="2"/>
  <c r="G236" i="2"/>
  <c r="J236" i="2"/>
  <c r="K213" i="2"/>
  <c r="C34" i="3" s="1"/>
  <c r="K235" i="2"/>
  <c r="K242" i="2" s="1"/>
  <c r="M213" i="2"/>
  <c r="E34" i="3" s="1"/>
  <c r="M235" i="2"/>
  <c r="M242" i="2" s="1"/>
  <c r="I237" i="2"/>
  <c r="J237" i="2"/>
  <c r="I236" i="2"/>
  <c r="H236" i="2"/>
  <c r="D237" i="2"/>
  <c r="D236" i="2"/>
  <c r="L213" i="2"/>
  <c r="D34" i="3" s="1"/>
  <c r="L218" i="2"/>
  <c r="F14" i="3" s="1"/>
  <c r="L208" i="2"/>
  <c r="L219" i="2" s="1"/>
  <c r="F15" i="3" s="1"/>
  <c r="I220" i="2"/>
  <c r="C16" i="3" s="1"/>
  <c r="J217" i="2"/>
  <c r="D13" i="3" s="1"/>
  <c r="L214" i="2"/>
  <c r="F10" i="3" s="1"/>
  <c r="I216" i="2"/>
  <c r="C12" i="3" s="1"/>
  <c r="J221" i="2"/>
  <c r="D17" i="3" s="1"/>
  <c r="C41" i="3"/>
  <c r="L206" i="2"/>
  <c r="L217" i="2" s="1"/>
  <c r="D38" i="3" s="1"/>
  <c r="F38" i="3" s="1"/>
  <c r="C43" i="3"/>
  <c r="L205" i="2"/>
  <c r="L216" i="2" s="1"/>
  <c r="F12" i="3" s="1"/>
  <c r="J207" i="2"/>
  <c r="J218" i="2" s="1"/>
  <c r="D14" i="3" s="1"/>
  <c r="C42" i="3"/>
  <c r="E205" i="2"/>
  <c r="E216" i="2" s="1"/>
  <c r="D24" i="3" s="1"/>
  <c r="L210" i="2"/>
  <c r="L221" i="2" s="1"/>
  <c r="D42" i="3" s="1"/>
  <c r="F42" i="3" s="1"/>
  <c r="L211" i="2"/>
  <c r="L222" i="2" s="1"/>
  <c r="F18" i="3" s="1"/>
  <c r="F206" i="2"/>
  <c r="F217" i="2" s="1"/>
  <c r="E25" i="3" s="1"/>
  <c r="H205" i="2"/>
  <c r="H216" i="2" s="1"/>
  <c r="C40" i="3"/>
  <c r="J205" i="2"/>
  <c r="J216" i="2" s="1"/>
  <c r="D12" i="3" s="1"/>
  <c r="I208" i="2"/>
  <c r="I219" i="2" s="1"/>
  <c r="C15" i="3" s="1"/>
  <c r="J211" i="2"/>
  <c r="J222" i="2" s="1"/>
  <c r="D18" i="3" s="1"/>
  <c r="E12" i="3"/>
  <c r="E204" i="2"/>
  <c r="E215" i="2" s="1"/>
  <c r="D23" i="3" s="1"/>
  <c r="F209" i="2"/>
  <c r="F220" i="2" s="1"/>
  <c r="E28" i="3" s="1"/>
  <c r="E209" i="2"/>
  <c r="E220" i="2" s="1"/>
  <c r="D28" i="3" s="1"/>
  <c r="I204" i="2"/>
  <c r="I215" i="2" s="1"/>
  <c r="C11" i="3" s="1"/>
  <c r="J203" i="2"/>
  <c r="J214" i="2" s="1"/>
  <c r="D10" i="3" s="1"/>
  <c r="F205" i="2"/>
  <c r="F216" i="2" s="1"/>
  <c r="E24" i="3" s="1"/>
  <c r="D211" i="2"/>
  <c r="E206" i="2"/>
  <c r="E217" i="2" s="1"/>
  <c r="D25" i="3" s="1"/>
  <c r="F211" i="2"/>
  <c r="F222" i="2" s="1"/>
  <c r="E30" i="3" s="1"/>
  <c r="D226" i="2"/>
  <c r="G203" i="2"/>
  <c r="G214" i="2" s="1"/>
  <c r="D203" i="2"/>
  <c r="E208" i="2"/>
  <c r="E219" i="2" s="1"/>
  <c r="D27" i="3" s="1"/>
  <c r="J209" i="2"/>
  <c r="J220" i="2" s="1"/>
  <c r="D16" i="3" s="1"/>
  <c r="L226" i="2"/>
  <c r="L225" i="2"/>
  <c r="H225" i="2"/>
  <c r="L204" i="2"/>
  <c r="L215" i="2" s="1"/>
  <c r="D36" i="3" s="1"/>
  <c r="F36" i="3" s="1"/>
  <c r="H204" i="2"/>
  <c r="H215" i="2" s="1"/>
  <c r="I225" i="2"/>
  <c r="G226" i="2"/>
  <c r="L209" i="2"/>
  <c r="L220" i="2" s="1"/>
  <c r="D41" i="3" s="1"/>
  <c r="F41" i="3" s="1"/>
  <c r="H230" i="2"/>
  <c r="G229" i="2"/>
  <c r="D230" i="2"/>
  <c r="F231" i="2"/>
  <c r="D231" i="2"/>
  <c r="F232" i="2"/>
  <c r="E230" i="2"/>
  <c r="G207" i="2"/>
  <c r="G218" i="2" s="1"/>
  <c r="L228" i="2"/>
  <c r="J231" i="2"/>
  <c r="E227" i="2"/>
  <c r="D232" i="2"/>
  <c r="I227" i="2"/>
  <c r="J227" i="2"/>
  <c r="I232" i="2"/>
  <c r="D229" i="2"/>
  <c r="F202" i="2"/>
  <c r="F225" i="2"/>
  <c r="J202" i="2"/>
  <c r="J225" i="2"/>
  <c r="E225" i="2"/>
  <c r="F226" i="2"/>
  <c r="G202" i="2"/>
  <c r="F229" i="2"/>
  <c r="H229" i="2"/>
  <c r="G231" i="2"/>
  <c r="I228" i="2"/>
  <c r="I231" i="2"/>
  <c r="J229" i="2"/>
  <c r="I230" i="2"/>
  <c r="H227" i="2"/>
  <c r="J208" i="2"/>
  <c r="J219" i="2" s="1"/>
  <c r="D15" i="3" s="1"/>
  <c r="H209" i="2"/>
  <c r="H220" i="2" s="1"/>
  <c r="E203" i="2"/>
  <c r="E214" i="2" s="1"/>
  <c r="D22" i="3" s="1"/>
  <c r="F208" i="2"/>
  <c r="F219" i="2" s="1"/>
  <c r="E27" i="3" s="1"/>
  <c r="G208" i="2"/>
  <c r="G219" i="2" s="1"/>
  <c r="G225" i="2"/>
  <c r="H231" i="2"/>
  <c r="J228" i="2"/>
  <c r="D228" i="2"/>
  <c r="E231" i="2"/>
  <c r="G227" i="2"/>
  <c r="H202" i="2"/>
  <c r="H226" i="2"/>
  <c r="J226" i="2"/>
  <c r="H228" i="2"/>
  <c r="G230" i="2"/>
  <c r="I229" i="2"/>
  <c r="J232" i="2"/>
  <c r="F230" i="2"/>
  <c r="E229" i="2"/>
  <c r="E228" i="2"/>
  <c r="H232" i="2"/>
  <c r="G228" i="2"/>
  <c r="G232" i="2"/>
  <c r="J230" i="2"/>
  <c r="F227" i="2"/>
  <c r="D227" i="2"/>
  <c r="F228" i="2"/>
  <c r="E232" i="2"/>
  <c r="F210" i="2"/>
  <c r="F221" i="2" s="1"/>
  <c r="E29" i="3" s="1"/>
  <c r="I206" i="2"/>
  <c r="I217" i="2" s="1"/>
  <c r="C13" i="3" s="1"/>
  <c r="E226" i="2"/>
  <c r="I226" i="2"/>
  <c r="G210" i="2"/>
  <c r="G221" i="2" s="1"/>
  <c r="E11" i="3"/>
  <c r="C38" i="3"/>
  <c r="E14" i="3"/>
  <c r="C35" i="3"/>
  <c r="J204" i="2"/>
  <c r="J215" i="2" s="1"/>
  <c r="D11" i="3" s="1"/>
  <c r="D207" i="2"/>
  <c r="H203" i="2"/>
  <c r="H214" i="2" s="1"/>
  <c r="H211" i="2"/>
  <c r="H222" i="2" s="1"/>
  <c r="D205" i="2"/>
  <c r="E210" i="2"/>
  <c r="E221" i="2" s="1"/>
  <c r="D29" i="3" s="1"/>
  <c r="H210" i="2"/>
  <c r="H221" i="2" s="1"/>
  <c r="G205" i="2"/>
  <c r="G216" i="2" s="1"/>
  <c r="D202" i="2"/>
  <c r="E207" i="2"/>
  <c r="E218" i="2" s="1"/>
  <c r="D26" i="3" s="1"/>
  <c r="G206" i="2"/>
  <c r="G217" i="2" s="1"/>
  <c r="D208" i="2"/>
  <c r="G209" i="2"/>
  <c r="G220" i="2" s="1"/>
  <c r="H207" i="2"/>
  <c r="H218" i="2" s="1"/>
  <c r="E202" i="2"/>
  <c r="F207" i="2"/>
  <c r="F218" i="2" s="1"/>
  <c r="E26" i="3" s="1"/>
  <c r="H206" i="2"/>
  <c r="H217" i="2" s="1"/>
  <c r="G211" i="2"/>
  <c r="G222" i="2" s="1"/>
  <c r="I202" i="2"/>
  <c r="F204" i="2"/>
  <c r="F215" i="2" s="1"/>
  <c r="E23" i="3" s="1"/>
  <c r="D210" i="2"/>
  <c r="I203" i="2"/>
  <c r="I214" i="2" s="1"/>
  <c r="C10" i="3" s="1"/>
  <c r="I207" i="2"/>
  <c r="I218" i="2" s="1"/>
  <c r="C14" i="3" s="1"/>
  <c r="D204" i="2"/>
  <c r="F203" i="2"/>
  <c r="F214" i="2" s="1"/>
  <c r="E22" i="3" s="1"/>
  <c r="D209" i="2"/>
  <c r="H208" i="2"/>
  <c r="H219" i="2" s="1"/>
  <c r="I210" i="2"/>
  <c r="I221" i="2" s="1"/>
  <c r="C17" i="3" s="1"/>
  <c r="D206" i="2"/>
  <c r="E211" i="2"/>
  <c r="E222" i="2" s="1"/>
  <c r="D30" i="3" s="1"/>
  <c r="G204" i="2"/>
  <c r="G215" i="2" s="1"/>
  <c r="I211" i="2"/>
  <c r="I222" i="2" s="1"/>
  <c r="C18" i="3" s="1"/>
  <c r="D218" i="2" l="1"/>
  <c r="C26" i="3" s="1"/>
  <c r="F26" i="3" s="1"/>
  <c r="D220" i="2"/>
  <c r="C28" i="3" s="1"/>
  <c r="F28" i="3" s="1"/>
  <c r="D217" i="2"/>
  <c r="C25" i="3" s="1"/>
  <c r="F25" i="3" s="1"/>
  <c r="D221" i="2"/>
  <c r="C29" i="3" s="1"/>
  <c r="F29" i="3" s="1"/>
  <c r="D216" i="2"/>
  <c r="C24" i="3" s="1"/>
  <c r="F24" i="3" s="1"/>
  <c r="D214" i="2"/>
  <c r="C22" i="3" s="1"/>
  <c r="F22" i="3" s="1"/>
  <c r="D215" i="2"/>
  <c r="C23" i="3" s="1"/>
  <c r="F23" i="3" s="1"/>
  <c r="D219" i="2"/>
  <c r="C27" i="3" s="1"/>
  <c r="F27" i="3" s="1"/>
  <c r="D222" i="2"/>
  <c r="C30" i="3" s="1"/>
  <c r="F30" i="3" s="1"/>
  <c r="F34" i="3"/>
  <c r="E9" i="3"/>
  <c r="I213" i="2"/>
  <c r="C9" i="3" s="1"/>
  <c r="I235" i="2"/>
  <c r="I242" i="2" s="1"/>
  <c r="E213" i="2"/>
  <c r="D21" i="3" s="1"/>
  <c r="E235" i="2"/>
  <c r="E242" i="2" s="1"/>
  <c r="F213" i="2"/>
  <c r="E21" i="3" s="1"/>
  <c r="F235" i="2"/>
  <c r="F242" i="2" s="1"/>
  <c r="L235" i="2"/>
  <c r="L242" i="2" s="1"/>
  <c r="H213" i="2"/>
  <c r="H235" i="2"/>
  <c r="H242" i="2" s="1"/>
  <c r="G213" i="2"/>
  <c r="G235" i="2"/>
  <c r="G242" i="2" s="1"/>
  <c r="J213" i="2"/>
  <c r="D9" i="3" s="1"/>
  <c r="J235" i="2"/>
  <c r="J242" i="2" s="1"/>
  <c r="D213" i="2"/>
  <c r="C21" i="3" s="1"/>
  <c r="D235" i="2"/>
  <c r="D242" i="2" s="1"/>
  <c r="F9" i="3"/>
  <c r="D39" i="3"/>
  <c r="F39" i="3" s="1"/>
  <c r="D40" i="3"/>
  <c r="F40" i="3" s="1"/>
  <c r="F13" i="3"/>
  <c r="D35" i="3"/>
  <c r="F35" i="3" s="1"/>
  <c r="D37" i="3"/>
  <c r="F37" i="3" s="1"/>
  <c r="D43" i="3"/>
  <c r="F43" i="3" s="1"/>
  <c r="F17" i="3"/>
  <c r="F11" i="3"/>
  <c r="F16" i="3"/>
  <c r="F21" i="3" l="1"/>
</calcChain>
</file>

<file path=xl/sharedStrings.xml><?xml version="1.0" encoding="utf-8"?>
<sst xmlns="http://schemas.openxmlformats.org/spreadsheetml/2006/main" count="1242" uniqueCount="188">
  <si>
    <t>Team</t>
  </si>
  <si>
    <t>Team Members</t>
  </si>
  <si>
    <t>Product</t>
  </si>
  <si>
    <t>Sale Date</t>
  </si>
  <si>
    <t>Region</t>
  </si>
  <si>
    <t>Login Hours</t>
  </si>
  <si>
    <t>Total Talk Time</t>
  </si>
  <si>
    <t>Total Hold Time</t>
  </si>
  <si>
    <t>Sales</t>
  </si>
  <si>
    <t>Sales Per Hour</t>
  </si>
  <si>
    <t>Revenue</t>
  </si>
  <si>
    <t>Revenue Per Hour</t>
  </si>
  <si>
    <t>Calls</t>
  </si>
  <si>
    <t>Excellent</t>
  </si>
  <si>
    <t>Good</t>
  </si>
  <si>
    <t>Fair</t>
  </si>
  <si>
    <t>Poor</t>
  </si>
  <si>
    <t>Total</t>
  </si>
  <si>
    <t>CSAT% (Customer Satisfaction)</t>
  </si>
  <si>
    <t>Team A</t>
  </si>
  <si>
    <t>Sydnee</t>
  </si>
  <si>
    <t>Product 1</t>
  </si>
  <si>
    <t>Alabama</t>
  </si>
  <si>
    <t>Amber</t>
  </si>
  <si>
    <t>Product 2</t>
  </si>
  <si>
    <t>California</t>
  </si>
  <si>
    <t>Constance</t>
  </si>
  <si>
    <t>Colorado</t>
  </si>
  <si>
    <t>Nola</t>
  </si>
  <si>
    <t>Connecticut</t>
  </si>
  <si>
    <t>Libby</t>
  </si>
  <si>
    <t>Florida</t>
  </si>
  <si>
    <t>Tashya</t>
  </si>
  <si>
    <t>Hawaii</t>
  </si>
  <si>
    <t>Flavia</t>
  </si>
  <si>
    <t>Guinevere</t>
  </si>
  <si>
    <t>Darryl</t>
  </si>
  <si>
    <t>Farrah</t>
  </si>
  <si>
    <t>Team B</t>
  </si>
  <si>
    <t>Rowan</t>
  </si>
  <si>
    <t>Quyn</t>
  </si>
  <si>
    <t>Xantha</t>
  </si>
  <si>
    <t>Winifred</t>
  </si>
  <si>
    <t>Iona</t>
  </si>
  <si>
    <t>Keelie</t>
  </si>
  <si>
    <t>Brynne</t>
  </si>
  <si>
    <t>Sierra</t>
  </si>
  <si>
    <t>Gay</t>
  </si>
  <si>
    <t>Inez</t>
  </si>
  <si>
    <t>Team C</t>
  </si>
  <si>
    <t>Illana</t>
  </si>
  <si>
    <t>Renee</t>
  </si>
  <si>
    <t>Olympia</t>
  </si>
  <si>
    <t>Camille</t>
  </si>
  <si>
    <t>Shaine</t>
  </si>
  <si>
    <t>Maris</t>
  </si>
  <si>
    <t>Jana</t>
  </si>
  <si>
    <t>Audra</t>
  </si>
  <si>
    <t>Rosalyn</t>
  </si>
  <si>
    <t>April</t>
  </si>
  <si>
    <t>Team D</t>
  </si>
  <si>
    <t>Dara</t>
  </si>
  <si>
    <t>Daria</t>
  </si>
  <si>
    <t>Ariel</t>
  </si>
  <si>
    <t>Hermione</t>
  </si>
  <si>
    <t>Aileen</t>
  </si>
  <si>
    <t>Cheyenne</t>
  </si>
  <si>
    <t>Lois</t>
  </si>
  <si>
    <t>Madeson</t>
  </si>
  <si>
    <t>Ariana</t>
  </si>
  <si>
    <t>Kendall</t>
  </si>
  <si>
    <t>Team E</t>
  </si>
  <si>
    <t>Lacy</t>
  </si>
  <si>
    <t>Heather</t>
  </si>
  <si>
    <t>Nevada</t>
  </si>
  <si>
    <t>Mercedes</t>
  </si>
  <si>
    <t>Courtney</t>
  </si>
  <si>
    <t>Amanda</t>
  </si>
  <si>
    <t>Madeline</t>
  </si>
  <si>
    <t>Zia</t>
  </si>
  <si>
    <t>Miriam</t>
  </si>
  <si>
    <t>Quin</t>
  </si>
  <si>
    <t>Team F</t>
  </si>
  <si>
    <t>Ivory</t>
  </si>
  <si>
    <t>Stacy</t>
  </si>
  <si>
    <t>Dai</t>
  </si>
  <si>
    <t>Shelley</t>
  </si>
  <si>
    <t>Shelby</t>
  </si>
  <si>
    <t>Riley</t>
  </si>
  <si>
    <t>Cleo</t>
  </si>
  <si>
    <t>Patricia</t>
  </si>
  <si>
    <t>Britanney</t>
  </si>
  <si>
    <t>Tatum</t>
  </si>
  <si>
    <t>Team G</t>
  </si>
  <si>
    <t>Katelyn</t>
  </si>
  <si>
    <t>Pamela</t>
  </si>
  <si>
    <t>Rhoda</t>
  </si>
  <si>
    <t>Deanna</t>
  </si>
  <si>
    <t>Mallory</t>
  </si>
  <si>
    <t>Medge</t>
  </si>
  <si>
    <t>Dana</t>
  </si>
  <si>
    <t>Regina</t>
  </si>
  <si>
    <t>Kirby</t>
  </si>
  <si>
    <t>Rae</t>
  </si>
  <si>
    <t>Team H</t>
  </si>
  <si>
    <t>Frances</t>
  </si>
  <si>
    <t>Xerxes</t>
  </si>
  <si>
    <t>Carolyn</t>
  </si>
  <si>
    <t>Zenia</t>
  </si>
  <si>
    <t>Phyllis</t>
  </si>
  <si>
    <t>Ashely</t>
  </si>
  <si>
    <t>Nomlanga</t>
  </si>
  <si>
    <t>Kirestin</t>
  </si>
  <si>
    <t>Serena</t>
  </si>
  <si>
    <t>Hilary</t>
  </si>
  <si>
    <t>Team I</t>
  </si>
  <si>
    <t>Gretchen</t>
  </si>
  <si>
    <t>Giselle</t>
  </si>
  <si>
    <t>Galena</t>
  </si>
  <si>
    <t>Calista</t>
  </si>
  <si>
    <t>Juliet</t>
  </si>
  <si>
    <t>Karyn</t>
  </si>
  <si>
    <t>Noelani</t>
  </si>
  <si>
    <t>Portia</t>
  </si>
  <si>
    <t>Melodie</t>
  </si>
  <si>
    <t>Yolanda</t>
  </si>
  <si>
    <t>Serina</t>
  </si>
  <si>
    <t>Team J</t>
  </si>
  <si>
    <t>Jena</t>
  </si>
  <si>
    <t>Fleur</t>
  </si>
  <si>
    <t>Illiana</t>
  </si>
  <si>
    <t>Jeremy</t>
  </si>
  <si>
    <t>Oscar</t>
  </si>
  <si>
    <t>Luke</t>
  </si>
  <si>
    <t>Addison</t>
  </si>
  <si>
    <t>Alec</t>
  </si>
  <si>
    <t>Rafael</t>
  </si>
  <si>
    <t>Hoyt</t>
  </si>
  <si>
    <t>Abel</t>
  </si>
  <si>
    <t>State</t>
  </si>
  <si>
    <t>Revenue PH</t>
  </si>
  <si>
    <t>Sales PH</t>
  </si>
  <si>
    <t>All Products</t>
  </si>
  <si>
    <t>Rev Per Hr</t>
  </si>
  <si>
    <t>Login Hrs</t>
  </si>
  <si>
    <t>Talk Time</t>
  </si>
  <si>
    <t>Positive</t>
  </si>
  <si>
    <t>Positive Calls</t>
  </si>
  <si>
    <t>Hold Time</t>
  </si>
  <si>
    <t>Row Labels</t>
  </si>
  <si>
    <t>All Regions</t>
  </si>
  <si>
    <t>Negative</t>
  </si>
  <si>
    <t>Negative Calls</t>
  </si>
  <si>
    <t>All Feedback</t>
  </si>
  <si>
    <t>thesmallman.com</t>
  </si>
  <si>
    <t>Short Name</t>
  </si>
  <si>
    <t>AL</t>
  </si>
  <si>
    <t>CA</t>
  </si>
  <si>
    <t>CO</t>
  </si>
  <si>
    <t>FL</t>
  </si>
  <si>
    <t>Chart Headings</t>
  </si>
  <si>
    <t>CT</t>
  </si>
  <si>
    <t>HI</t>
  </si>
  <si>
    <t>Jimbo</t>
  </si>
  <si>
    <t>Robbo</t>
  </si>
  <si>
    <t>Kenno</t>
  </si>
  <si>
    <t>Deano</t>
  </si>
  <si>
    <t>Wayno</t>
  </si>
  <si>
    <t>Benno</t>
  </si>
  <si>
    <t>Greggo</t>
  </si>
  <si>
    <t>Lyno</t>
  </si>
  <si>
    <t>Lygano</t>
  </si>
  <si>
    <t>Simo</t>
  </si>
  <si>
    <t>Jonno</t>
  </si>
  <si>
    <t>Bryco</t>
  </si>
  <si>
    <t>Cono</t>
  </si>
  <si>
    <t>Mojo</t>
  </si>
  <si>
    <t>Mysto</t>
  </si>
  <si>
    <t>Mego</t>
  </si>
  <si>
    <t>Daro</t>
  </si>
  <si>
    <t>Shano</t>
  </si>
  <si>
    <t>Model Checks</t>
  </si>
  <si>
    <t>By States</t>
  </si>
  <si>
    <t>State by Prod</t>
  </si>
  <si>
    <t>Individual</t>
  </si>
  <si>
    <t>Source Table</t>
  </si>
  <si>
    <t>Balance</t>
  </si>
  <si>
    <t>Inactive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</si>
</sst>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0.0%"/>
    <numFmt numFmtId="167" formatCode="_-* #,##0.0_-;\-* #,##0.0_-;_-* &quot;-&quot;??_-;_-@_-"/>
  </numFmts>
  <fonts count="10" x14ac:knownFonts="1">
    <font>
      <sz val="10"/>
      <color theme="1"/>
      <name val="Arial"/>
      <family val="2"/>
    </font>
    <font>
      <sz val="10"/>
      <color theme="1"/>
      <name val="Arial"/>
      <family val="2"/>
    </font>
    <font>
      <b/>
      <sz val="10"/>
      <color theme="1"/>
      <name val="Arial"/>
      <family val="2"/>
    </font>
    <font>
      <sz val="11"/>
      <color indexed="8"/>
      <name val="Calibri"/>
      <family val="2"/>
    </font>
    <font>
      <b/>
      <sz val="10"/>
      <color indexed="8"/>
      <name val="Verdana"/>
      <family val="2"/>
    </font>
    <font>
      <sz val="10"/>
      <color indexed="8"/>
      <name val="Verdana"/>
      <family val="2"/>
    </font>
    <font>
      <u/>
      <sz val="10"/>
      <color theme="10"/>
      <name val="Arial"/>
      <family val="2"/>
    </font>
    <font>
      <sz val="14"/>
      <color theme="3" tint="0.59999389629810485"/>
      <name val="Arial"/>
      <family val="2"/>
    </font>
    <font>
      <sz val="9"/>
      <color theme="1"/>
      <name val="Arial"/>
      <family val="2"/>
    </font>
    <font>
      <sz val="16"/>
      <color theme="3" tint="0.59999389629810485"/>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s>
  <borders count="2">
    <border>
      <left/>
      <right/>
      <top/>
      <bottom/>
      <diagonal/>
    </border>
    <border>
      <left/>
      <right/>
      <top style="thin">
        <color theme="8" tint="0.39997558519241921"/>
      </top>
      <bottom/>
      <diagonal/>
    </border>
  </borders>
  <cellStyleXfs count="5">
    <xf numFmtId="0" fontId="0" fillId="0" borderId="0"/>
    <xf numFmtId="43" fontId="1" fillId="0" borderId="0" applyFont="0" applyFill="0" applyBorder="0" applyAlignment="0" applyProtection="0"/>
    <xf numFmtId="0" fontId="3" fillId="0" borderId="0" applyFill="0" applyProtection="0"/>
    <xf numFmtId="9" fontId="1" fillId="0" borderId="0" applyFont="0" applyFill="0" applyBorder="0" applyAlignment="0" applyProtection="0"/>
    <xf numFmtId="0" fontId="6" fillId="0" borderId="0" applyNumberFormat="0" applyFill="0" applyBorder="0" applyAlignment="0" applyProtection="0"/>
  </cellStyleXfs>
  <cellXfs count="55">
    <xf numFmtId="0" fontId="0" fillId="0" borderId="0" xfId="0"/>
    <xf numFmtId="0" fontId="4" fillId="2" borderId="0" xfId="2" applyFont="1" applyFill="1" applyAlignment="1" applyProtection="1">
      <alignment horizontal="center"/>
    </xf>
    <xf numFmtId="0" fontId="4" fillId="3" borderId="0" xfId="2" applyFont="1" applyFill="1" applyAlignment="1" applyProtection="1">
      <alignment horizontal="center"/>
    </xf>
    <xf numFmtId="0" fontId="4" fillId="4" borderId="0" xfId="2" applyFont="1" applyFill="1" applyAlignment="1" applyProtection="1">
      <alignment horizontal="center"/>
    </xf>
    <xf numFmtId="0" fontId="5" fillId="0" borderId="0" xfId="2" applyFont="1" applyFill="1" applyProtection="1"/>
    <xf numFmtId="14" fontId="5" fillId="0" borderId="0" xfId="2" applyNumberFormat="1" applyFont="1" applyFill="1" applyProtection="1"/>
    <xf numFmtId="0" fontId="5" fillId="0" borderId="0" xfId="2" applyFont="1"/>
    <xf numFmtId="164" fontId="5" fillId="0" borderId="0" xfId="2" applyNumberFormat="1" applyFont="1" applyFill="1" applyProtection="1"/>
    <xf numFmtId="2" fontId="5" fillId="0" borderId="0" xfId="2" applyNumberFormat="1" applyFont="1" applyFill="1" applyProtection="1"/>
    <xf numFmtId="1" fontId="5" fillId="0" borderId="0" xfId="2" applyNumberFormat="1" applyFont="1" applyFill="1" applyProtection="1"/>
    <xf numFmtId="0" fontId="2" fillId="0" borderId="0" xfId="0" applyFont="1"/>
    <xf numFmtId="0" fontId="4" fillId="4" borderId="0" xfId="2" applyFont="1" applyFill="1" applyAlignment="1" applyProtection="1">
      <alignment horizontal="left"/>
    </xf>
    <xf numFmtId="165" fontId="0" fillId="0" borderId="0" xfId="1" applyNumberFormat="1" applyFont="1"/>
    <xf numFmtId="0" fontId="0" fillId="5" borderId="0" xfId="0" applyFill="1"/>
    <xf numFmtId="0" fontId="5" fillId="5" borderId="0" xfId="2" applyFont="1" applyFill="1" applyProtection="1"/>
    <xf numFmtId="0" fontId="5" fillId="5" borderId="0" xfId="2" applyFont="1" applyFill="1"/>
    <xf numFmtId="165" fontId="0" fillId="5" borderId="0" xfId="1" applyNumberFormat="1" applyFont="1" applyFill="1"/>
    <xf numFmtId="165" fontId="0" fillId="0" borderId="0" xfId="1" applyNumberFormat="1" applyFont="1" applyFill="1"/>
    <xf numFmtId="0" fontId="5" fillId="6" borderId="0" xfId="2" applyFont="1" applyFill="1" applyProtection="1"/>
    <xf numFmtId="0" fontId="0" fillId="6" borderId="0" xfId="0" applyFill="1"/>
    <xf numFmtId="0" fontId="4" fillId="7" borderId="0" xfId="2" applyFont="1" applyFill="1" applyAlignment="1" applyProtection="1">
      <alignment horizontal="right"/>
    </xf>
    <xf numFmtId="0" fontId="0" fillId="0" borderId="0" xfId="0" applyAlignment="1">
      <alignment horizontal="left"/>
    </xf>
    <xf numFmtId="0" fontId="0" fillId="8" borderId="0" xfId="0" applyFill="1"/>
    <xf numFmtId="0" fontId="5" fillId="8" borderId="0" xfId="2" applyFont="1" applyFill="1" applyProtection="1"/>
    <xf numFmtId="0" fontId="5" fillId="8" borderId="0" xfId="2" applyFont="1" applyFill="1"/>
    <xf numFmtId="165" fontId="0" fillId="8" borderId="0" xfId="1" applyNumberFormat="1" applyFont="1" applyFill="1"/>
    <xf numFmtId="165" fontId="0" fillId="6" borderId="0" xfId="1" applyNumberFormat="1" applyFont="1" applyFill="1"/>
    <xf numFmtId="166" fontId="0" fillId="0" borderId="0" xfId="3" applyNumberFormat="1" applyFont="1"/>
    <xf numFmtId="166" fontId="0" fillId="6" borderId="0" xfId="3" applyNumberFormat="1" applyFont="1" applyFill="1"/>
    <xf numFmtId="0" fontId="0" fillId="7" borderId="0" xfId="0" applyFill="1"/>
    <xf numFmtId="0" fontId="5" fillId="7" borderId="0" xfId="2" applyFont="1" applyFill="1" applyProtection="1"/>
    <xf numFmtId="0" fontId="5" fillId="7" borderId="0" xfId="2" applyFont="1" applyFill="1"/>
    <xf numFmtId="43" fontId="0" fillId="7" borderId="0" xfId="1" applyFont="1" applyFill="1"/>
    <xf numFmtId="165" fontId="0" fillId="7" borderId="0" xfId="1" applyNumberFormat="1" applyFont="1" applyFill="1"/>
    <xf numFmtId="0" fontId="0" fillId="0" borderId="0" xfId="0" applyFill="1"/>
    <xf numFmtId="0" fontId="5" fillId="0" borderId="0" xfId="2" applyFont="1" applyFill="1"/>
    <xf numFmtId="0" fontId="0" fillId="0" borderId="1" xfId="0" applyBorder="1"/>
    <xf numFmtId="0" fontId="2" fillId="0" borderId="1" xfId="0" applyFont="1" applyFill="1" applyBorder="1"/>
    <xf numFmtId="0" fontId="4" fillId="0" borderId="1" xfId="2" applyFont="1" applyFill="1" applyBorder="1" applyAlignment="1" applyProtection="1">
      <alignment horizontal="center"/>
    </xf>
    <xf numFmtId="0" fontId="4" fillId="0" borderId="1" xfId="2" applyFont="1" applyFill="1" applyBorder="1" applyAlignment="1" applyProtection="1">
      <alignment horizontal="right"/>
    </xf>
    <xf numFmtId="0" fontId="2" fillId="0" borderId="0" xfId="0" applyFont="1" applyBorder="1"/>
    <xf numFmtId="0" fontId="0" fillId="0" borderId="0" xfId="0" applyBorder="1"/>
    <xf numFmtId="0" fontId="2" fillId="0" borderId="0" xfId="0" applyFont="1" applyBorder="1" applyAlignment="1">
      <alignment horizontal="right"/>
    </xf>
    <xf numFmtId="0" fontId="4" fillId="0" borderId="0" xfId="2" applyFont="1" applyFill="1" applyBorder="1" applyAlignment="1" applyProtection="1">
      <alignment horizontal="right"/>
    </xf>
    <xf numFmtId="167" fontId="0" fillId="6" borderId="0" xfId="1" applyNumberFormat="1" applyFont="1" applyFill="1"/>
    <xf numFmtId="167" fontId="0" fillId="0" borderId="0" xfId="1" applyNumberFormat="1" applyFont="1"/>
    <xf numFmtId="0" fontId="8" fillId="0" borderId="0" xfId="0" applyFont="1"/>
    <xf numFmtId="0" fontId="5" fillId="9" borderId="0" xfId="2" applyFont="1" applyFill="1"/>
    <xf numFmtId="0" fontId="0" fillId="9" borderId="0" xfId="0" applyFill="1"/>
    <xf numFmtId="165" fontId="0" fillId="0" borderId="0" xfId="0" applyNumberFormat="1"/>
    <xf numFmtId="0" fontId="2" fillId="0" borderId="0" xfId="0" applyFont="1" applyAlignment="1">
      <alignment horizontal="right"/>
    </xf>
    <xf numFmtId="0" fontId="5" fillId="0" borderId="0" xfId="2" applyFont="1" applyFill="1" applyAlignment="1" applyProtection="1">
      <alignment horizontal="left"/>
    </xf>
    <xf numFmtId="43" fontId="0" fillId="0" borderId="0" xfId="1" applyFont="1"/>
    <xf numFmtId="0" fontId="7" fillId="0" borderId="0" xfId="4" applyNumberFormat="1" applyFont="1" applyAlignment="1">
      <alignment horizontal="left"/>
    </xf>
    <xf numFmtId="0" fontId="9" fillId="9" borderId="0" xfId="4" applyNumberFormat="1" applyFont="1" applyFill="1" applyAlignment="1">
      <alignment horizontal="left"/>
    </xf>
  </cellXfs>
  <cellStyles count="5">
    <cellStyle name="Comma" xfId="1" builtinId="3"/>
    <cellStyle name="Hyperlink" xfId="4" builtinId="8"/>
    <cellStyle name="Normal" xfId="0" builtinId="0"/>
    <cellStyle name="Normal 2" xfId="2"/>
    <cellStyle name="Percent" xfId="3" builtinId="5"/>
  </cellStyles>
  <dxfs count="4">
    <dxf>
      <fill>
        <patternFill patternType="none">
          <bgColor auto="1"/>
        </patternFill>
      </fill>
    </dxf>
    <dxf>
      <fill>
        <patternFill patternType="none">
          <bgColor auto="1"/>
        </patternFill>
      </fill>
    </dxf>
    <dxf>
      <fill>
        <patternFill>
          <bgColor theme="3" tint="0.79998168889431442"/>
        </patternFill>
      </fill>
    </dxf>
    <dxf>
      <border>
        <left style="thin">
          <color theme="4" tint="0.79998168889431442"/>
        </left>
        <right style="thin">
          <color theme="4" tint="0.79998168889431442"/>
        </right>
        <top style="thin">
          <color theme="4" tint="0.79998168889431442"/>
        </top>
        <bottom style="thin">
          <color theme="4" tint="0.79998168889431442"/>
        </bottom>
      </border>
    </dxf>
  </dxfs>
  <tableStyles count="4" defaultTableStyle="TableStyleMedium2" defaultPivotStyle="PivotStyleLight16">
    <tableStyle name="Slicer Style 1" pivot="0" table="0" count="1">
      <tableStyleElement type="wholeTable" dxfId="3"/>
    </tableStyle>
    <tableStyle name="Slicer Style 2" pivot="0" table="0" count="1">
      <tableStyleElement type="wholeTable" dxfId="2"/>
    </tableStyle>
    <tableStyle name="Slicer Style 3" pivot="0" table="0" count="3">
      <tableStyleElement type="wholeTable" dxfId="1"/>
    </tableStyle>
    <tableStyle name="Slicer Style 4" pivot="0" table="0" count="1"/>
  </tableStyles>
  <extLst>
    <ext xmlns:x14="http://schemas.microsoft.com/office/spreadsheetml/2009/9/main" uri="{46F421CA-312F-682f-3DD2-61675219B42D}">
      <x14:dxfs count="3">
        <dxf>
          <fill>
            <patternFill>
              <bgColor theme="3" tint="0.79998168889431442"/>
            </patternFill>
          </fill>
          <border>
            <left style="thin">
              <color theme="3" tint="0.79998168889431442"/>
            </left>
            <right style="thin">
              <color theme="3" tint="0.79998168889431442"/>
            </right>
            <top style="thin">
              <color theme="3" tint="0.79998168889431442"/>
            </top>
            <bottom style="thin">
              <color theme="3" tint="0.79998168889431442"/>
            </bottom>
          </border>
        </dxf>
        <dxf>
          <fill>
            <patternFill>
              <bgColor theme="3" tint="0.79998168889431442"/>
            </patternFill>
          </fill>
        </dxf>
        <dxf>
          <fill>
            <patternFill>
              <bgColor theme="4" tint="0.79998168889431442"/>
            </patternFill>
          </fill>
          <border>
            <left style="thin">
              <color theme="0"/>
            </left>
            <right style="thin">
              <color theme="0"/>
            </right>
            <top style="thin">
              <color theme="0"/>
            </top>
            <bottom style="thin">
              <color theme="0"/>
            </bottom>
          </border>
        </dxf>
      </x14:dxfs>
    </ext>
    <ext xmlns:x14="http://schemas.microsoft.com/office/spreadsheetml/2009/9/main" uri="{EB79DEF2-80B8-43e5-95BD-54CBDDF9020C}">
      <x14:slicerStyles defaultSlicerStyle="SlicerStyleLight1">
        <x14:slicerStyle name="Slicer Style 1"/>
        <x14:slicerStyle name="Slicer Style 2"/>
        <x14:slicerStyle name="Slicer Style 3">
          <x14:slicerStyleElements>
            <x14:slicerStyleElement type="selectedItemWithData" dxfId="2"/>
            <x14:slicerStyleElement type="hoveredSelectedItemWithData" dxfId="1"/>
          </x14:slicerStyleElements>
        </x14:slicerStyle>
        <x14:slicerStyle name="Slicer Style 4">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4.png"/></Relationships>
</file>

<file path=xl/charts/_rels/chart3.xml.rels><?xml version="1.0" encoding="UTF-8" standalone="yes"?>
<Relationships xmlns="http://schemas.openxmlformats.org/package/2006/relationships"><Relationship Id="rId1" Type="http://schemas.openxmlformats.org/officeDocument/2006/relationships/image" Target="../media/image3.png"/></Relationships>
</file>

<file path=xl/charts/_rels/chart4.xml.rels><?xml version="1.0" encoding="UTF-8" standalone="yes"?>
<Relationships xmlns="http://schemas.openxmlformats.org/package/2006/relationships"><Relationship Id="rId1" Type="http://schemas.openxmlformats.org/officeDocument/2006/relationships/image" Target="../media/image5.png"/></Relationships>
</file>

<file path=xl/charts/_rels/chart5.xml.rels><?xml version="1.0" encoding="UTF-8" standalone="yes"?>
<Relationships xmlns="http://schemas.openxmlformats.org/package/2006/relationships"><Relationship Id="rId1" Type="http://schemas.openxmlformats.org/officeDocument/2006/relationships/image" Target="../media/image3.png"/></Relationships>
</file>

<file path=xl/charts/_rels/chart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356807793769356E-2"/>
          <c:y val="0.12797943229269734"/>
          <c:w val="0.95382950372711972"/>
          <c:h val="0.67519441594285567"/>
        </c:manualLayout>
      </c:layout>
      <c:barChart>
        <c:barDir val="col"/>
        <c:grouping val="clustered"/>
        <c:varyColors val="0"/>
        <c:ser>
          <c:idx val="0"/>
          <c:order val="0"/>
          <c:spPr>
            <a:blipFill>
              <a:blip xmlns:r="http://schemas.openxmlformats.org/officeDocument/2006/relationships" r:embed="rId1"/>
              <a:stretch>
                <a:fillRect/>
              </a:stretch>
            </a:blipFill>
          </c:spPr>
          <c:invertIfNegative val="0"/>
          <c:pictureOptions>
            <c:pictureFormat val="stretch"/>
          </c:pictureOptions>
          <c:dLbls>
            <c:dLbl>
              <c:idx val="0"/>
              <c:layout>
                <c:manualLayout>
                  <c:x val="2.8535337307908871E-3"/>
                  <c:y val="-3.42073168103912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535337307909136E-3"/>
                  <c:y val="-0.1026219504311738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468769533786512E-7"/>
                  <c:y val="-4.789024353454777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606011923726622E-3"/>
                  <c:y val="-0.1299878038794868"/>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026219504311737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errBars>
            <c:errBarType val="both"/>
            <c:errValType val="stdErr"/>
            <c:noEndCap val="0"/>
            <c:spPr>
              <a:ln w="38100">
                <a:solidFill>
                  <a:schemeClr val="tx2"/>
                </a:solidFill>
              </a:ln>
            </c:spPr>
          </c:errBars>
          <c:cat>
            <c:strRef>
              <c:f>Output!$B$21:$B$30</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Output!$C$21:$C$30</c:f>
              <c:numCache>
                <c:formatCode>_-* #,##0.0_-;\-* #,##0.0_-;_-* "-"??_-;_-@_-</c:formatCode>
                <c:ptCount val="10"/>
                <c:pt idx="0">
                  <c:v>92.1</c:v>
                </c:pt>
                <c:pt idx="1">
                  <c:v>93.1</c:v>
                </c:pt>
                <c:pt idx="2">
                  <c:v>82.699999999999989</c:v>
                </c:pt>
                <c:pt idx="3">
                  <c:v>92.800000000000011</c:v>
                </c:pt>
                <c:pt idx="4">
                  <c:v>94.4</c:v>
                </c:pt>
                <c:pt idx="5">
                  <c:v>92</c:v>
                </c:pt>
                <c:pt idx="6">
                  <c:v>84.1</c:v>
                </c:pt>
                <c:pt idx="7">
                  <c:v>92.3</c:v>
                </c:pt>
                <c:pt idx="8">
                  <c:v>91.3</c:v>
                </c:pt>
                <c:pt idx="9">
                  <c:v>86.8</c:v>
                </c:pt>
              </c:numCache>
            </c:numRef>
          </c:val>
        </c:ser>
        <c:dLbls>
          <c:showLegendKey val="0"/>
          <c:showVal val="0"/>
          <c:showCatName val="0"/>
          <c:showSerName val="0"/>
          <c:showPercent val="0"/>
          <c:showBubbleSize val="0"/>
        </c:dLbls>
        <c:gapWidth val="50"/>
        <c:overlap val="-25"/>
        <c:axId val="127005824"/>
        <c:axId val="127008128"/>
      </c:barChart>
      <c:catAx>
        <c:axId val="127005824"/>
        <c:scaling>
          <c:orientation val="minMax"/>
        </c:scaling>
        <c:delete val="0"/>
        <c:axPos val="b"/>
        <c:numFmt formatCode="General" sourceLinked="1"/>
        <c:majorTickMark val="none"/>
        <c:minorTickMark val="none"/>
        <c:tickLblPos val="nextTo"/>
        <c:txPr>
          <a:bodyPr/>
          <a:lstStyle/>
          <a:p>
            <a:pPr>
              <a:defRPr sz="1000">
                <a:solidFill>
                  <a:schemeClr val="tx1">
                    <a:lumMod val="85000"/>
                    <a:lumOff val="15000"/>
                  </a:schemeClr>
                </a:solidFill>
              </a:defRPr>
            </a:pPr>
            <a:endParaRPr lang="en-US"/>
          </a:p>
        </c:txPr>
        <c:crossAx val="127008128"/>
        <c:crosses val="autoZero"/>
        <c:auto val="1"/>
        <c:lblAlgn val="ctr"/>
        <c:lblOffset val="100"/>
        <c:noMultiLvlLbl val="0"/>
      </c:catAx>
      <c:valAx>
        <c:axId val="127008128"/>
        <c:scaling>
          <c:orientation val="minMax"/>
          <c:min val="0"/>
        </c:scaling>
        <c:delete val="1"/>
        <c:axPos val="l"/>
        <c:numFmt formatCode="_-* #,##0.0_-;\-* #,##0.0_-;_-* &quot;-&quot;??_-;_-@_-" sourceLinked="1"/>
        <c:majorTickMark val="out"/>
        <c:minorTickMark val="none"/>
        <c:tickLblPos val="nextTo"/>
        <c:crossAx val="1270058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356807793769356E-2"/>
          <c:y val="0.12797943229269734"/>
          <c:w val="0.95382950372711972"/>
          <c:h val="0.67519441594285567"/>
        </c:manualLayout>
      </c:layout>
      <c:barChart>
        <c:barDir val="col"/>
        <c:grouping val="clustered"/>
        <c:varyColors val="0"/>
        <c:ser>
          <c:idx val="0"/>
          <c:order val="0"/>
          <c:spPr>
            <a:blipFill>
              <a:blip xmlns:r="http://schemas.openxmlformats.org/officeDocument/2006/relationships" r:embed="rId1"/>
              <a:stretch>
                <a:fillRect/>
              </a:stretch>
            </a:blipFill>
          </c:spPr>
          <c:invertIfNegative val="0"/>
          <c:pictureOptions>
            <c:pictureFormat val="stretch"/>
          </c:pictureOptions>
          <c:dLbls>
            <c:dLbl>
              <c:idx val="0"/>
              <c:layout>
                <c:manualLayout>
                  <c:x val="2.8535337307908871E-3"/>
                  <c:y val="-3.42073168103912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535337307909136E-3"/>
                  <c:y val="-0.1026219504311738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468769533786512E-7"/>
                  <c:y val="-4.789024353454777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606011923726622E-3"/>
                  <c:y val="-0.1299878038794868"/>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026219504311737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a:solidFill>
                      <a:schemeClr val="tx1">
                        <a:lumMod val="85000"/>
                        <a:lumOff val="15000"/>
                      </a:schemeClr>
                    </a:solidFill>
                    <a:latin typeface="Segoe UI" pitchFamily="34" charset="0"/>
                    <a:ea typeface="Segoe UI" pitchFamily="34" charset="0"/>
                    <a:cs typeface="Segoe U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errBars>
            <c:errBarType val="both"/>
            <c:errValType val="stdErr"/>
            <c:noEndCap val="0"/>
            <c:spPr>
              <a:ln w="38100">
                <a:solidFill>
                  <a:srgbClr val="C00000"/>
                </a:solidFill>
              </a:ln>
            </c:spPr>
          </c:errBars>
          <c:cat>
            <c:strRef>
              <c:f>Output!$B$21:$B$30</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Output!$D$21:$D$30</c:f>
              <c:numCache>
                <c:formatCode>_-* #,##0.0_-;\-* #,##0.0_-;_-* "-"??_-;_-@_-</c:formatCode>
                <c:ptCount val="10"/>
                <c:pt idx="0">
                  <c:v>79.099999999999994</c:v>
                </c:pt>
                <c:pt idx="1">
                  <c:v>79.099999999999994</c:v>
                </c:pt>
                <c:pt idx="2">
                  <c:v>70.699999999999989</c:v>
                </c:pt>
                <c:pt idx="3">
                  <c:v>79.800000000000011</c:v>
                </c:pt>
                <c:pt idx="4">
                  <c:v>82.6</c:v>
                </c:pt>
                <c:pt idx="5">
                  <c:v>80</c:v>
                </c:pt>
                <c:pt idx="6">
                  <c:v>72.099999999999994</c:v>
                </c:pt>
                <c:pt idx="7">
                  <c:v>80.3</c:v>
                </c:pt>
                <c:pt idx="8">
                  <c:v>79.3</c:v>
                </c:pt>
                <c:pt idx="9">
                  <c:v>74.8</c:v>
                </c:pt>
              </c:numCache>
            </c:numRef>
          </c:val>
        </c:ser>
        <c:dLbls>
          <c:showLegendKey val="0"/>
          <c:showVal val="0"/>
          <c:showCatName val="0"/>
          <c:showSerName val="0"/>
          <c:showPercent val="0"/>
          <c:showBubbleSize val="0"/>
        </c:dLbls>
        <c:gapWidth val="50"/>
        <c:overlap val="-25"/>
        <c:axId val="128994688"/>
        <c:axId val="130050304"/>
      </c:barChart>
      <c:catAx>
        <c:axId val="128994688"/>
        <c:scaling>
          <c:orientation val="minMax"/>
        </c:scaling>
        <c:delete val="0"/>
        <c:axPos val="b"/>
        <c:numFmt formatCode="General" sourceLinked="1"/>
        <c:majorTickMark val="none"/>
        <c:minorTickMark val="none"/>
        <c:tickLblPos val="nextTo"/>
        <c:txPr>
          <a:bodyPr/>
          <a:lstStyle/>
          <a:p>
            <a:pPr>
              <a:defRPr sz="1000">
                <a:solidFill>
                  <a:schemeClr val="tx1">
                    <a:lumMod val="85000"/>
                    <a:lumOff val="15000"/>
                  </a:schemeClr>
                </a:solidFill>
              </a:defRPr>
            </a:pPr>
            <a:endParaRPr lang="en-US"/>
          </a:p>
        </c:txPr>
        <c:crossAx val="130050304"/>
        <c:crosses val="autoZero"/>
        <c:auto val="1"/>
        <c:lblAlgn val="ctr"/>
        <c:lblOffset val="100"/>
        <c:noMultiLvlLbl val="0"/>
      </c:catAx>
      <c:valAx>
        <c:axId val="130050304"/>
        <c:scaling>
          <c:orientation val="minMax"/>
          <c:min val="0"/>
        </c:scaling>
        <c:delete val="1"/>
        <c:axPos val="l"/>
        <c:numFmt formatCode="_-* #,##0.0_-;\-* #,##0.0_-;_-* &quot;-&quot;??_-;_-@_-" sourceLinked="1"/>
        <c:majorTickMark val="out"/>
        <c:minorTickMark val="none"/>
        <c:tickLblPos val="nextTo"/>
        <c:crossAx val="12899468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133420822397E-2"/>
          <c:y val="6.3324466054934872E-2"/>
          <c:w val="0.962086715718668"/>
          <c:h val="0.91820739829634956"/>
        </c:manualLayout>
      </c:layout>
      <c:barChart>
        <c:barDir val="bar"/>
        <c:grouping val="clustered"/>
        <c:varyColors val="0"/>
        <c:ser>
          <c:idx val="0"/>
          <c:order val="0"/>
          <c:spPr>
            <a:blipFill>
              <a:blip xmlns:r="http://schemas.openxmlformats.org/officeDocument/2006/relationships" r:embed="rId1"/>
              <a:stretch>
                <a:fillRect/>
              </a:stretch>
            </a:blipFill>
          </c:spPr>
          <c:invertIfNegative val="0"/>
          <c:pictureOptions>
            <c:pictureFormat val="stretch"/>
          </c:pictureOptions>
          <c:dLbls>
            <c:numFmt formatCode="#,##0" sourceLinked="0"/>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Output!$B$9:$B$18</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Output!$C$9:$C$18</c:f>
              <c:numCache>
                <c:formatCode>_-* #,##0_-;\-* #,##0_-;_-* "-"??_-;_-@_-</c:formatCode>
                <c:ptCount val="10"/>
                <c:pt idx="0">
                  <c:v>9202</c:v>
                </c:pt>
                <c:pt idx="1">
                  <c:v>8858</c:v>
                </c:pt>
                <c:pt idx="2">
                  <c:v>8460</c:v>
                </c:pt>
                <c:pt idx="3">
                  <c:v>8758</c:v>
                </c:pt>
                <c:pt idx="4">
                  <c:v>8910</c:v>
                </c:pt>
                <c:pt idx="5">
                  <c:v>8675</c:v>
                </c:pt>
                <c:pt idx="6">
                  <c:v>8711</c:v>
                </c:pt>
                <c:pt idx="7">
                  <c:v>8480</c:v>
                </c:pt>
                <c:pt idx="8">
                  <c:v>8606</c:v>
                </c:pt>
                <c:pt idx="9">
                  <c:v>7994</c:v>
                </c:pt>
              </c:numCache>
            </c:numRef>
          </c:val>
        </c:ser>
        <c:dLbls>
          <c:showLegendKey val="0"/>
          <c:showVal val="0"/>
          <c:showCatName val="0"/>
          <c:showSerName val="0"/>
          <c:showPercent val="0"/>
          <c:showBubbleSize val="0"/>
        </c:dLbls>
        <c:gapWidth val="34"/>
        <c:overlap val="-85"/>
        <c:axId val="134364160"/>
        <c:axId val="134431872"/>
      </c:barChart>
      <c:catAx>
        <c:axId val="134364160"/>
        <c:scaling>
          <c:orientation val="maxMin"/>
        </c:scaling>
        <c:delete val="1"/>
        <c:axPos val="r"/>
        <c:numFmt formatCode="General" sourceLinked="0"/>
        <c:majorTickMark val="out"/>
        <c:minorTickMark val="none"/>
        <c:tickLblPos val="nextTo"/>
        <c:crossAx val="134431872"/>
        <c:crosses val="autoZero"/>
        <c:auto val="1"/>
        <c:lblAlgn val="ctr"/>
        <c:lblOffset val="100"/>
        <c:noMultiLvlLbl val="0"/>
      </c:catAx>
      <c:valAx>
        <c:axId val="134431872"/>
        <c:scaling>
          <c:orientation val="maxMin"/>
        </c:scaling>
        <c:delete val="1"/>
        <c:axPos val="t"/>
        <c:numFmt formatCode="_-* #,##0_-;\-* #,##0_-;_-* &quot;-&quot;??_-;_-@_-" sourceLinked="1"/>
        <c:majorTickMark val="out"/>
        <c:minorTickMark val="none"/>
        <c:tickLblPos val="nextTo"/>
        <c:crossAx val="13436416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849956255468066E-2"/>
          <c:y val="5.1531752596499787E-2"/>
          <c:w val="0.95659448818897641"/>
          <c:h val="0.94383816848398616"/>
        </c:manualLayout>
      </c:layout>
      <c:barChart>
        <c:barDir val="bar"/>
        <c:grouping val="clustered"/>
        <c:varyColors val="0"/>
        <c:ser>
          <c:idx val="0"/>
          <c:order val="0"/>
          <c:spPr>
            <a:blipFill>
              <a:blip xmlns:r="http://schemas.openxmlformats.org/officeDocument/2006/relationships" r:embed="rId1"/>
              <a:stretch>
                <a:fillRect/>
              </a:stretch>
            </a:blipFill>
          </c:spPr>
          <c:invertIfNegative val="0"/>
          <c:pictureOptions>
            <c:pictureFormat val="stretch"/>
          </c:pictureOptions>
          <c:dLbls>
            <c:numFmt formatCode="#,##0" sourceLinked="0"/>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Output!$B$9:$B$18</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Output!$D$9:$D$18</c:f>
              <c:numCache>
                <c:formatCode>_-* #,##0_-;\-* #,##0_-;_-* "-"??_-;_-@_-</c:formatCode>
                <c:ptCount val="10"/>
                <c:pt idx="0">
                  <c:v>1196.99</c:v>
                </c:pt>
                <c:pt idx="1">
                  <c:v>1163.18</c:v>
                </c:pt>
                <c:pt idx="2">
                  <c:v>1135.69</c:v>
                </c:pt>
                <c:pt idx="3">
                  <c:v>1055.5900000000001</c:v>
                </c:pt>
                <c:pt idx="4">
                  <c:v>1142.04</c:v>
                </c:pt>
                <c:pt idx="5">
                  <c:v>1108.3200000000002</c:v>
                </c:pt>
                <c:pt idx="6">
                  <c:v>1061.3600000000001</c:v>
                </c:pt>
                <c:pt idx="7">
                  <c:v>1024.01</c:v>
                </c:pt>
                <c:pt idx="8">
                  <c:v>1015.51</c:v>
                </c:pt>
                <c:pt idx="9">
                  <c:v>1210.6586750254687</c:v>
                </c:pt>
              </c:numCache>
            </c:numRef>
          </c:val>
        </c:ser>
        <c:dLbls>
          <c:showLegendKey val="0"/>
          <c:showVal val="0"/>
          <c:showCatName val="0"/>
          <c:showSerName val="0"/>
          <c:showPercent val="0"/>
          <c:showBubbleSize val="0"/>
        </c:dLbls>
        <c:gapWidth val="34"/>
        <c:overlap val="-85"/>
        <c:axId val="134462080"/>
        <c:axId val="134465024"/>
      </c:barChart>
      <c:catAx>
        <c:axId val="134462080"/>
        <c:scaling>
          <c:orientation val="maxMin"/>
        </c:scaling>
        <c:delete val="1"/>
        <c:axPos val="l"/>
        <c:numFmt formatCode="General" sourceLinked="0"/>
        <c:majorTickMark val="out"/>
        <c:minorTickMark val="none"/>
        <c:tickLblPos val="nextTo"/>
        <c:crossAx val="134465024"/>
        <c:crosses val="autoZero"/>
        <c:auto val="1"/>
        <c:lblAlgn val="ctr"/>
        <c:lblOffset val="100"/>
        <c:noMultiLvlLbl val="0"/>
      </c:catAx>
      <c:valAx>
        <c:axId val="134465024"/>
        <c:scaling>
          <c:orientation val="minMax"/>
        </c:scaling>
        <c:delete val="1"/>
        <c:axPos val="t"/>
        <c:numFmt formatCode="_-* #,##0_-;\-* #,##0_-;_-* &quot;-&quot;??_-;_-@_-" sourceLinked="1"/>
        <c:majorTickMark val="out"/>
        <c:minorTickMark val="none"/>
        <c:tickLblPos val="nextTo"/>
        <c:crossAx val="1344620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50693087817"/>
          <c:y val="0.19503574971879703"/>
          <c:w val="0.7726095919695829"/>
          <c:h val="0.62637246653458423"/>
        </c:manualLayout>
      </c:layout>
      <c:barChart>
        <c:barDir val="col"/>
        <c:grouping val="clustered"/>
        <c:varyColors val="0"/>
        <c:ser>
          <c:idx val="1"/>
          <c:order val="1"/>
          <c:tx>
            <c:strRef>
              <c:f>Output!$E$8</c:f>
              <c:strCache>
                <c:ptCount val="1"/>
                <c:pt idx="0">
                  <c:v>Sales</c:v>
                </c:pt>
              </c:strCache>
            </c:strRef>
          </c:tx>
          <c:spPr>
            <a:blipFill>
              <a:blip xmlns:r="http://schemas.openxmlformats.org/officeDocument/2006/relationships" r:embed="rId1"/>
              <a:stretch>
                <a:fillRect/>
              </a:stretch>
            </a:blipFill>
          </c:spPr>
          <c:invertIfNegative val="0"/>
          <c:dLbls>
            <c:spPr>
              <a:noFill/>
              <a:ln>
                <a:noFill/>
              </a:ln>
              <a:effectLst/>
            </c:spPr>
            <c:txPr>
              <a:bodyPr/>
              <a:lstStyle/>
              <a:p>
                <a:pPr>
                  <a:defRPr>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Output!$B$9:$B$18</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Output!$E$9:$E$18</c:f>
              <c:numCache>
                <c:formatCode>_-* #,##0_-;\-* #,##0_-;_-* "-"??_-;_-@_-</c:formatCode>
                <c:ptCount val="10"/>
                <c:pt idx="0">
                  <c:v>4261</c:v>
                </c:pt>
                <c:pt idx="1">
                  <c:v>4176</c:v>
                </c:pt>
                <c:pt idx="2">
                  <c:v>4584</c:v>
                </c:pt>
                <c:pt idx="3">
                  <c:v>4209</c:v>
                </c:pt>
                <c:pt idx="4">
                  <c:v>4346</c:v>
                </c:pt>
                <c:pt idx="5">
                  <c:v>4403</c:v>
                </c:pt>
                <c:pt idx="6">
                  <c:v>4405</c:v>
                </c:pt>
                <c:pt idx="7">
                  <c:v>4257</c:v>
                </c:pt>
                <c:pt idx="8">
                  <c:v>4199</c:v>
                </c:pt>
                <c:pt idx="9">
                  <c:v>4081</c:v>
                </c:pt>
              </c:numCache>
            </c:numRef>
          </c:val>
        </c:ser>
        <c:dLbls>
          <c:showLegendKey val="0"/>
          <c:showVal val="0"/>
          <c:showCatName val="0"/>
          <c:showSerName val="0"/>
          <c:showPercent val="0"/>
          <c:showBubbleSize val="0"/>
        </c:dLbls>
        <c:gapWidth val="150"/>
        <c:axId val="136043904"/>
        <c:axId val="135564672"/>
      </c:barChart>
      <c:lineChart>
        <c:grouping val="standard"/>
        <c:varyColors val="0"/>
        <c:ser>
          <c:idx val="0"/>
          <c:order val="0"/>
          <c:tx>
            <c:strRef>
              <c:f>Output!$F$8</c:f>
              <c:strCache>
                <c:ptCount val="1"/>
                <c:pt idx="0">
                  <c:v>Sales PH</c:v>
                </c:pt>
              </c:strCache>
            </c:strRef>
          </c:tx>
          <c:spPr>
            <a:ln>
              <a:solidFill>
                <a:schemeClr val="tx2">
                  <a:lumMod val="75000"/>
                </a:schemeClr>
              </a:solidFill>
            </a:ln>
          </c:spPr>
          <c:marker>
            <c:symbol val="circle"/>
            <c:size val="7"/>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Output!$B$9:$B$18</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Output!$F$9:$F$18</c:f>
              <c:numCache>
                <c:formatCode>_-* #,##0_-;\-* #,##0_-;_-* "-"??_-;_-@_-</c:formatCode>
                <c:ptCount val="10"/>
                <c:pt idx="0">
                  <c:v>780</c:v>
                </c:pt>
                <c:pt idx="1">
                  <c:v>767</c:v>
                </c:pt>
                <c:pt idx="2">
                  <c:v>799</c:v>
                </c:pt>
                <c:pt idx="3">
                  <c:v>805</c:v>
                </c:pt>
                <c:pt idx="4">
                  <c:v>844</c:v>
                </c:pt>
                <c:pt idx="5">
                  <c:v>815</c:v>
                </c:pt>
                <c:pt idx="6">
                  <c:v>822</c:v>
                </c:pt>
                <c:pt idx="7">
                  <c:v>951</c:v>
                </c:pt>
                <c:pt idx="8">
                  <c:v>849</c:v>
                </c:pt>
                <c:pt idx="9">
                  <c:v>766</c:v>
                </c:pt>
              </c:numCache>
            </c:numRef>
          </c:val>
          <c:smooth val="0"/>
        </c:ser>
        <c:dLbls>
          <c:showLegendKey val="0"/>
          <c:showVal val="0"/>
          <c:showCatName val="0"/>
          <c:showSerName val="0"/>
          <c:showPercent val="0"/>
          <c:showBubbleSize val="0"/>
        </c:dLbls>
        <c:marker val="1"/>
        <c:smooth val="0"/>
        <c:axId val="135563136"/>
        <c:axId val="135536000"/>
      </c:lineChart>
      <c:valAx>
        <c:axId val="135536000"/>
        <c:scaling>
          <c:orientation val="minMax"/>
        </c:scaling>
        <c:delete val="0"/>
        <c:axPos val="r"/>
        <c:numFmt formatCode="_-* #,##0_-;\-* #,##0_-;_-* &quot;-&quot;??_-;_-@_-" sourceLinked="1"/>
        <c:majorTickMark val="out"/>
        <c:minorTickMark val="none"/>
        <c:tickLblPos val="nextTo"/>
        <c:spPr>
          <a:ln>
            <a:noFill/>
          </a:ln>
        </c:spPr>
        <c:txPr>
          <a:bodyPr/>
          <a:lstStyle/>
          <a:p>
            <a:pPr>
              <a:defRPr>
                <a:solidFill>
                  <a:schemeClr val="bg1"/>
                </a:solidFill>
              </a:defRPr>
            </a:pPr>
            <a:endParaRPr lang="en-US"/>
          </a:p>
        </c:txPr>
        <c:crossAx val="135563136"/>
        <c:crosses val="max"/>
        <c:crossBetween val="between"/>
      </c:valAx>
      <c:catAx>
        <c:axId val="135563136"/>
        <c:scaling>
          <c:orientation val="minMax"/>
        </c:scaling>
        <c:delete val="0"/>
        <c:axPos val="b"/>
        <c:numFmt formatCode="General" sourceLinked="0"/>
        <c:majorTickMark val="none"/>
        <c:minorTickMark val="none"/>
        <c:tickLblPos val="nextTo"/>
        <c:crossAx val="135536000"/>
        <c:crosses val="autoZero"/>
        <c:auto val="1"/>
        <c:lblAlgn val="ctr"/>
        <c:lblOffset val="100"/>
        <c:noMultiLvlLbl val="0"/>
      </c:catAx>
      <c:valAx>
        <c:axId val="135564672"/>
        <c:scaling>
          <c:orientation val="minMax"/>
        </c:scaling>
        <c:delete val="0"/>
        <c:axPos val="l"/>
        <c:numFmt formatCode="_-* #,##0_-;\-* #,##0_-;_-* &quot;-&quot;??_-;_-@_-" sourceLinked="1"/>
        <c:majorTickMark val="out"/>
        <c:minorTickMark val="none"/>
        <c:tickLblPos val="nextTo"/>
        <c:spPr>
          <a:ln>
            <a:noFill/>
          </a:ln>
        </c:spPr>
        <c:txPr>
          <a:bodyPr/>
          <a:lstStyle/>
          <a:p>
            <a:pPr>
              <a:defRPr>
                <a:solidFill>
                  <a:schemeClr val="bg1"/>
                </a:solidFill>
              </a:defRPr>
            </a:pPr>
            <a:endParaRPr lang="en-US"/>
          </a:p>
        </c:txPr>
        <c:crossAx val="136043904"/>
        <c:crosses val="autoZero"/>
        <c:crossBetween val="between"/>
      </c:valAx>
      <c:catAx>
        <c:axId val="136043904"/>
        <c:scaling>
          <c:orientation val="minMax"/>
        </c:scaling>
        <c:delete val="1"/>
        <c:axPos val="b"/>
        <c:numFmt formatCode="General" sourceLinked="1"/>
        <c:majorTickMark val="out"/>
        <c:minorTickMark val="none"/>
        <c:tickLblPos val="nextTo"/>
        <c:crossAx val="135564672"/>
        <c:crosses val="autoZero"/>
        <c:auto val="1"/>
        <c:lblAlgn val="ctr"/>
        <c:lblOffset val="100"/>
        <c:noMultiLvlLbl val="0"/>
      </c:catAx>
    </c:plotArea>
    <c:legend>
      <c:legendPos val="r"/>
      <c:layout>
        <c:manualLayout>
          <c:xMode val="edge"/>
          <c:yMode val="edge"/>
          <c:x val="0.54990139350997269"/>
          <c:y val="1.5853846384766921E-2"/>
          <c:w val="0.35517647366719834"/>
          <c:h val="9.4966520007495697E-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60412571147309E-3"/>
          <c:y val="0.19293906723198062"/>
          <c:w val="0.99032227896894232"/>
          <c:h val="0.68238740157480315"/>
        </c:manualLayout>
      </c:layout>
      <c:barChart>
        <c:barDir val="col"/>
        <c:grouping val="clustered"/>
        <c:varyColors val="0"/>
        <c:ser>
          <c:idx val="0"/>
          <c:order val="0"/>
          <c:tx>
            <c:strRef>
              <c:f>Output!$E$33</c:f>
              <c:strCache>
                <c:ptCount val="1"/>
                <c:pt idx="0">
                  <c:v>Negative</c:v>
                </c:pt>
              </c:strCache>
            </c:strRef>
          </c:tx>
          <c:spPr>
            <a:blipFill>
              <a:blip xmlns:r="http://schemas.openxmlformats.org/officeDocument/2006/relationships" r:embed="rId1"/>
              <a:stretch>
                <a:fillRect/>
              </a:stretch>
            </a:blipFill>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Output!$B$34:$B$43</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Output!$E$34:$E$43</c:f>
              <c:numCache>
                <c:formatCode>General</c:formatCode>
                <c:ptCount val="10"/>
                <c:pt idx="0">
                  <c:v>561</c:v>
                </c:pt>
                <c:pt idx="1">
                  <c:v>511</c:v>
                </c:pt>
                <c:pt idx="2">
                  <c:v>533</c:v>
                </c:pt>
                <c:pt idx="3">
                  <c:v>556</c:v>
                </c:pt>
                <c:pt idx="4">
                  <c:v>542</c:v>
                </c:pt>
                <c:pt idx="5">
                  <c:v>513</c:v>
                </c:pt>
                <c:pt idx="6">
                  <c:v>531</c:v>
                </c:pt>
                <c:pt idx="7">
                  <c:v>511</c:v>
                </c:pt>
                <c:pt idx="8">
                  <c:v>556</c:v>
                </c:pt>
                <c:pt idx="9">
                  <c:v>544</c:v>
                </c:pt>
              </c:numCache>
            </c:numRef>
          </c:val>
        </c:ser>
        <c:ser>
          <c:idx val="1"/>
          <c:order val="1"/>
          <c:tx>
            <c:strRef>
              <c:f>Output!$D$33</c:f>
              <c:strCache>
                <c:ptCount val="1"/>
                <c:pt idx="0">
                  <c:v>Positive</c:v>
                </c:pt>
              </c:strCache>
            </c:strRef>
          </c:tx>
          <c:spPr>
            <a:blipFill>
              <a:blip xmlns:r="http://schemas.openxmlformats.org/officeDocument/2006/relationships" r:embed="rId2"/>
              <a:stretch>
                <a:fillRect/>
              </a:stretch>
            </a:blip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Output!$B$34:$B$43</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Output!$D$34:$D$43</c:f>
              <c:numCache>
                <c:formatCode>General</c:formatCode>
                <c:ptCount val="10"/>
                <c:pt idx="0">
                  <c:v>780</c:v>
                </c:pt>
                <c:pt idx="1">
                  <c:v>767</c:v>
                </c:pt>
                <c:pt idx="2">
                  <c:v>799</c:v>
                </c:pt>
                <c:pt idx="3">
                  <c:v>805</c:v>
                </c:pt>
                <c:pt idx="4">
                  <c:v>844</c:v>
                </c:pt>
                <c:pt idx="5">
                  <c:v>815</c:v>
                </c:pt>
                <c:pt idx="6">
                  <c:v>822</c:v>
                </c:pt>
                <c:pt idx="7">
                  <c:v>951</c:v>
                </c:pt>
                <c:pt idx="8">
                  <c:v>849</c:v>
                </c:pt>
                <c:pt idx="9">
                  <c:v>766</c:v>
                </c:pt>
              </c:numCache>
            </c:numRef>
          </c:val>
        </c:ser>
        <c:dLbls>
          <c:showLegendKey val="0"/>
          <c:showVal val="0"/>
          <c:showCatName val="0"/>
          <c:showSerName val="0"/>
          <c:showPercent val="0"/>
          <c:showBubbleSize val="0"/>
        </c:dLbls>
        <c:gapWidth val="22"/>
        <c:axId val="177972736"/>
        <c:axId val="177974272"/>
      </c:barChart>
      <c:barChart>
        <c:barDir val="col"/>
        <c:grouping val="clustered"/>
        <c:varyColors val="0"/>
        <c:ser>
          <c:idx val="2"/>
          <c:order val="2"/>
          <c:tx>
            <c:strRef>
              <c:f>Output!$F$33</c:f>
              <c:strCache>
                <c:ptCount val="1"/>
                <c:pt idx="0">
                  <c:v>All Feedback</c:v>
                </c:pt>
              </c:strCache>
            </c:strRef>
          </c:tx>
          <c:spPr>
            <a:solidFill>
              <a:schemeClr val="tx2">
                <a:lumMod val="40000"/>
                <a:lumOff val="60000"/>
                <a:alpha val="38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Output!$B$34:$B$43</c:f>
              <c:strCache>
                <c:ptCount val="10"/>
                <c:pt idx="0">
                  <c:v>Team A</c:v>
                </c:pt>
                <c:pt idx="1">
                  <c:v>Team B</c:v>
                </c:pt>
                <c:pt idx="2">
                  <c:v>Team C</c:v>
                </c:pt>
                <c:pt idx="3">
                  <c:v>Team D</c:v>
                </c:pt>
                <c:pt idx="4">
                  <c:v>Team E</c:v>
                </c:pt>
                <c:pt idx="5">
                  <c:v>Team F</c:v>
                </c:pt>
                <c:pt idx="6">
                  <c:v>Team G</c:v>
                </c:pt>
                <c:pt idx="7">
                  <c:v>Team H</c:v>
                </c:pt>
                <c:pt idx="8">
                  <c:v>Team I</c:v>
                </c:pt>
                <c:pt idx="9">
                  <c:v>Team J</c:v>
                </c:pt>
              </c:strCache>
            </c:strRef>
          </c:cat>
          <c:val>
            <c:numRef>
              <c:f>Output!$F$34:$F$43</c:f>
              <c:numCache>
                <c:formatCode>_-* #,##0_-;\-* #,##0_-;_-* "-"??_-;_-@_-</c:formatCode>
                <c:ptCount val="10"/>
                <c:pt idx="0">
                  <c:v>1341</c:v>
                </c:pt>
                <c:pt idx="1">
                  <c:v>1278</c:v>
                </c:pt>
                <c:pt idx="2">
                  <c:v>1332</c:v>
                </c:pt>
                <c:pt idx="3">
                  <c:v>1361</c:v>
                </c:pt>
                <c:pt idx="4">
                  <c:v>1386</c:v>
                </c:pt>
                <c:pt idx="5">
                  <c:v>1328</c:v>
                </c:pt>
                <c:pt idx="6">
                  <c:v>1353</c:v>
                </c:pt>
                <c:pt idx="7">
                  <c:v>1462</c:v>
                </c:pt>
                <c:pt idx="8">
                  <c:v>1405</c:v>
                </c:pt>
                <c:pt idx="9">
                  <c:v>1310</c:v>
                </c:pt>
              </c:numCache>
            </c:numRef>
          </c:val>
        </c:ser>
        <c:dLbls>
          <c:showLegendKey val="0"/>
          <c:showVal val="0"/>
          <c:showCatName val="0"/>
          <c:showSerName val="0"/>
          <c:showPercent val="0"/>
          <c:showBubbleSize val="0"/>
        </c:dLbls>
        <c:gapWidth val="12"/>
        <c:axId val="185521280"/>
        <c:axId val="184873344"/>
      </c:barChart>
      <c:catAx>
        <c:axId val="177972736"/>
        <c:scaling>
          <c:orientation val="minMax"/>
        </c:scaling>
        <c:delete val="0"/>
        <c:axPos val="b"/>
        <c:numFmt formatCode="General" sourceLinked="1"/>
        <c:majorTickMark val="out"/>
        <c:minorTickMark val="none"/>
        <c:tickLblPos val="nextTo"/>
        <c:crossAx val="177974272"/>
        <c:crosses val="autoZero"/>
        <c:auto val="1"/>
        <c:lblAlgn val="ctr"/>
        <c:lblOffset val="100"/>
        <c:noMultiLvlLbl val="0"/>
      </c:catAx>
      <c:valAx>
        <c:axId val="177974272"/>
        <c:scaling>
          <c:orientation val="minMax"/>
        </c:scaling>
        <c:delete val="1"/>
        <c:axPos val="l"/>
        <c:numFmt formatCode="General" sourceLinked="1"/>
        <c:majorTickMark val="out"/>
        <c:minorTickMark val="none"/>
        <c:tickLblPos val="nextTo"/>
        <c:crossAx val="177972736"/>
        <c:crosses val="autoZero"/>
        <c:crossBetween val="between"/>
      </c:valAx>
      <c:valAx>
        <c:axId val="184873344"/>
        <c:scaling>
          <c:orientation val="minMax"/>
        </c:scaling>
        <c:delete val="1"/>
        <c:axPos val="r"/>
        <c:numFmt formatCode="_-* #,##0_-;\-* #,##0_-;_-* &quot;-&quot;??_-;_-@_-" sourceLinked="1"/>
        <c:majorTickMark val="out"/>
        <c:minorTickMark val="none"/>
        <c:tickLblPos val="nextTo"/>
        <c:crossAx val="185521280"/>
        <c:crosses val="max"/>
        <c:crossBetween val="between"/>
      </c:valAx>
      <c:catAx>
        <c:axId val="185521280"/>
        <c:scaling>
          <c:orientation val="minMax"/>
        </c:scaling>
        <c:delete val="1"/>
        <c:axPos val="b"/>
        <c:numFmt formatCode="General" sourceLinked="1"/>
        <c:majorTickMark val="out"/>
        <c:minorTickMark val="none"/>
        <c:tickLblPos val="nextTo"/>
        <c:crossAx val="184873344"/>
        <c:crosses val="autoZero"/>
        <c:auto val="1"/>
        <c:lblAlgn val="ctr"/>
        <c:lblOffset val="100"/>
        <c:tickLblSkip val="1"/>
        <c:tickMarkSkip val="1"/>
        <c:noMultiLvlLbl val="0"/>
      </c:catAx>
      <c:spPr>
        <a:noFill/>
        <a:ln>
          <a:noFill/>
        </a:ln>
      </c:spPr>
    </c:plotArea>
    <c:legend>
      <c:legendPos val="r"/>
      <c:layout>
        <c:manualLayout>
          <c:xMode val="edge"/>
          <c:yMode val="edge"/>
          <c:x val="0.74922365763965981"/>
          <c:y val="7.6273288915808604E-2"/>
          <c:w val="0.23429200109463191"/>
          <c:h val="8.3582894795462395E-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76452733911055"/>
          <c:y val="7.7093119968643889E-2"/>
          <c:w val="0.55264828072409911"/>
          <c:h val="0.74709915088848167"/>
        </c:manualLayout>
      </c:layout>
      <c:pieChart>
        <c:varyColors val="1"/>
        <c:ser>
          <c:idx val="0"/>
          <c:order val="0"/>
          <c:dPt>
            <c:idx val="0"/>
            <c:bubble3D val="0"/>
            <c:explosion val="4"/>
            <c:spPr>
              <a:solidFill>
                <a:schemeClr val="accent2"/>
              </a:solidFill>
            </c:spPr>
          </c:dPt>
          <c:dPt>
            <c:idx val="1"/>
            <c:bubble3D val="0"/>
            <c:spPr>
              <a:solidFill>
                <a:schemeClr val="accent1">
                  <a:lumMod val="75000"/>
                </a:schemeClr>
              </a:solidFill>
            </c:spPr>
          </c:dPt>
          <c:dLbls>
            <c:spPr>
              <a:noFill/>
              <a:ln>
                <a:noFill/>
              </a:ln>
              <a:effectLst/>
            </c:spPr>
            <c:txPr>
              <a:bodyPr/>
              <a:lstStyle/>
              <a:p>
                <a:pPr>
                  <a:defRPr>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Calcs!$A$225:$A$226</c:f>
              <c:strCache>
                <c:ptCount val="2"/>
                <c:pt idx="0">
                  <c:v>Product 1</c:v>
                </c:pt>
                <c:pt idx="1">
                  <c:v>Product 2</c:v>
                </c:pt>
              </c:strCache>
            </c:strRef>
          </c:cat>
          <c:val>
            <c:numRef>
              <c:f>Calcs!$G$225:$G$226</c:f>
              <c:numCache>
                <c:formatCode>_-* #,##0_-;\-* #,##0_-;_-* "-"??_-;_-@_-</c:formatCode>
                <c:ptCount val="2"/>
                <c:pt idx="0">
                  <c:v>1204</c:v>
                </c:pt>
                <c:pt idx="1">
                  <c:v>1535</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
          <c:y val="0.85581424802512818"/>
          <c:w val="0.83070691163604549"/>
          <c:h val="7.9471420239136767E-2"/>
        </c:manualLayout>
      </c:layout>
      <c:overlay val="0"/>
      <c:txPr>
        <a:bodyPr/>
        <a:lstStyle/>
        <a:p>
          <a:pPr rtl="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76452733911055"/>
          <c:y val="7.7093119968643889E-2"/>
          <c:w val="0.55264828072409911"/>
          <c:h val="0.74709915088848167"/>
        </c:manualLayout>
      </c:layout>
      <c:pieChart>
        <c:varyColors val="1"/>
        <c:ser>
          <c:idx val="0"/>
          <c:order val="0"/>
          <c:dPt>
            <c:idx val="0"/>
            <c:bubble3D val="0"/>
            <c:explosion val="4"/>
            <c:spPr>
              <a:solidFill>
                <a:schemeClr val="accent2"/>
              </a:solidFill>
            </c:spPr>
          </c:dPt>
          <c:dPt>
            <c:idx val="1"/>
            <c:bubble3D val="0"/>
            <c:spPr>
              <a:solidFill>
                <a:schemeClr val="accent1">
                  <a:lumMod val="75000"/>
                </a:schemeClr>
              </a:solidFill>
            </c:spPr>
          </c:dPt>
          <c:dLbls>
            <c:spPr>
              <a:noFill/>
              <a:ln>
                <a:noFill/>
              </a:ln>
              <a:effectLst/>
            </c:spPr>
            <c:txPr>
              <a:bodyPr/>
              <a:lstStyle/>
              <a:p>
                <a:pPr>
                  <a:defRPr>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Calcs!$A$225:$A$226</c:f>
              <c:strCache>
                <c:ptCount val="2"/>
                <c:pt idx="0">
                  <c:v>Product 1</c:v>
                </c:pt>
                <c:pt idx="1">
                  <c:v>Product 2</c:v>
                </c:pt>
              </c:strCache>
            </c:strRef>
          </c:cat>
          <c:val>
            <c:numRef>
              <c:f>Calcs!$I$225:$I$226</c:f>
              <c:numCache>
                <c:formatCode>_-* #,##0_-;\-* #,##0_-;_-* "-"??_-;_-@_-</c:formatCode>
                <c:ptCount val="2"/>
                <c:pt idx="0">
                  <c:v>43484</c:v>
                </c:pt>
                <c:pt idx="1">
                  <c:v>43170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
          <c:y val="0.85581424802512818"/>
          <c:w val="0.83070691163604549"/>
          <c:h val="7.9471420239136767E-2"/>
        </c:manualLayout>
      </c:layout>
      <c:overlay val="0"/>
      <c:txPr>
        <a:bodyPr/>
        <a:lstStyle/>
        <a:p>
          <a:pPr rtl="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6042817620770378"/>
          <c:y val="0.16081415962261808"/>
          <c:w val="0.5783383698659289"/>
          <c:h val="0.74646094583897105"/>
        </c:manualLayout>
      </c:layout>
      <c:pieChart>
        <c:varyColors val="1"/>
        <c:ser>
          <c:idx val="0"/>
          <c:order val="0"/>
          <c:dPt>
            <c:idx val="0"/>
            <c:bubble3D val="0"/>
            <c:explosion val="4"/>
            <c:spPr>
              <a:solidFill>
                <a:schemeClr val="accent2">
                  <a:lumMod val="20000"/>
                  <a:lumOff val="80000"/>
                </a:schemeClr>
              </a:solidFill>
            </c:spPr>
          </c:dPt>
          <c:dPt>
            <c:idx val="1"/>
            <c:bubble3D val="0"/>
            <c:spPr>
              <a:solidFill>
                <a:schemeClr val="accent2"/>
              </a:solidFill>
            </c:spPr>
          </c:dPt>
          <c:dPt>
            <c:idx val="2"/>
            <c:bubble3D val="0"/>
            <c:spPr>
              <a:solidFill>
                <a:schemeClr val="accent2">
                  <a:lumMod val="75000"/>
                </a:schemeClr>
              </a:solidFill>
            </c:spPr>
          </c:dPt>
          <c:dPt>
            <c:idx val="3"/>
            <c:bubble3D val="0"/>
            <c:spPr>
              <a:solidFill>
                <a:schemeClr val="tx2">
                  <a:lumMod val="75000"/>
                </a:schemeClr>
              </a:solidFill>
            </c:spPr>
          </c:dPt>
          <c:dPt>
            <c:idx val="5"/>
            <c:bubble3D val="0"/>
            <c:spPr>
              <a:solidFill>
                <a:schemeClr val="accent1">
                  <a:lumMod val="20000"/>
                  <a:lumOff val="80000"/>
                </a:schemeClr>
              </a:solidFill>
            </c:spPr>
          </c:dPt>
          <c:dLbls>
            <c:dLbl>
              <c:idx val="2"/>
              <c:spPr>
                <a:noFill/>
                <a:ln>
                  <a:noFill/>
                </a:ln>
                <a:effectLst/>
              </c:spPr>
              <c:txPr>
                <a:bodyPr wrap="square" lIns="38100" tIns="19050" rIns="38100" bIns="19050" anchor="ctr">
                  <a:spAutoFit/>
                </a:bodyPr>
                <a:lstStyle/>
                <a:p>
                  <a:pPr>
                    <a:defRPr>
                      <a:solidFill>
                        <a:schemeClr val="bg2"/>
                      </a:solidFill>
                    </a:defRPr>
                  </a:pPr>
                  <a:endParaRPr lang="en-US"/>
                </a:p>
              </c:txPr>
              <c:showLegendKey val="0"/>
              <c:showVal val="0"/>
              <c:showCatName val="1"/>
              <c:showSerName val="0"/>
              <c:showPercent val="1"/>
              <c:showBubbleSize val="0"/>
            </c:dLbl>
            <c:dLbl>
              <c:idx val="3"/>
              <c:spPr>
                <a:noFill/>
                <a:ln>
                  <a:noFill/>
                </a:ln>
                <a:effectLst/>
              </c:spPr>
              <c:txPr>
                <a:bodyPr wrap="square" lIns="38100" tIns="19050" rIns="38100" bIns="19050" anchor="ctr">
                  <a:spAutoFit/>
                </a:bodyPr>
                <a:lstStyle/>
                <a:p>
                  <a:pPr>
                    <a:defRPr>
                      <a:solidFill>
                        <a:schemeClr val="bg2"/>
                      </a:solidFill>
                    </a:defRPr>
                  </a:pPr>
                  <a:endParaRPr lang="en-US"/>
                </a:p>
              </c:txPr>
              <c:showLegendKey val="0"/>
              <c:showVal val="0"/>
              <c:showCatName val="1"/>
              <c:showSerName val="0"/>
              <c:showPercent val="1"/>
              <c:showBubbleSize val="0"/>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Calcs!$B$227:$B$232</c:f>
              <c:strCache>
                <c:ptCount val="6"/>
                <c:pt idx="0">
                  <c:v>AL</c:v>
                </c:pt>
                <c:pt idx="1">
                  <c:v>CA</c:v>
                </c:pt>
                <c:pt idx="2">
                  <c:v>CO</c:v>
                </c:pt>
                <c:pt idx="3">
                  <c:v>CT</c:v>
                </c:pt>
                <c:pt idx="4">
                  <c:v>FL</c:v>
                </c:pt>
                <c:pt idx="5">
                  <c:v>HI</c:v>
                </c:pt>
              </c:strCache>
            </c:strRef>
          </c:cat>
          <c:val>
            <c:numRef>
              <c:f>Calcs!$I$227:$I$232</c:f>
              <c:numCache>
                <c:formatCode>_-* #,##0_-;\-* #,##0_-;_-* "-"??_-;_-@_-</c:formatCode>
                <c:ptCount val="6"/>
                <c:pt idx="0">
                  <c:v>16334</c:v>
                </c:pt>
                <c:pt idx="1">
                  <c:v>14394</c:v>
                </c:pt>
                <c:pt idx="2">
                  <c:v>14186</c:v>
                </c:pt>
                <c:pt idx="3">
                  <c:v>14873</c:v>
                </c:pt>
                <c:pt idx="4">
                  <c:v>12860</c:v>
                </c:pt>
                <c:pt idx="5">
                  <c:v>14007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image" Target="../media/image1.jpeg"/><Relationship Id="rId11" Type="http://schemas.openxmlformats.org/officeDocument/2006/relationships/chart" Target="../charts/chart9.xml"/><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chart" Target="../charts/chart3.xml"/><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285749</xdr:colOff>
      <xdr:row>9</xdr:row>
      <xdr:rowOff>133350</xdr:rowOff>
    </xdr:from>
    <xdr:to>
      <xdr:col>10</xdr:col>
      <xdr:colOff>200025</xdr:colOff>
      <xdr:row>33</xdr:row>
      <xdr:rowOff>0</xdr:rowOff>
    </xdr:to>
    <xdr:sp macro="" textlink="">
      <xdr:nvSpPr>
        <xdr:cNvPr id="2" name="TextBox 1"/>
        <xdr:cNvSpPr txBox="1"/>
      </xdr:nvSpPr>
      <xdr:spPr>
        <a:xfrm>
          <a:off x="285749" y="1685925"/>
          <a:ext cx="6010276" cy="375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rgbClr val="000000"/>
              </a:solidFill>
              <a:latin typeface="+mn-lt"/>
              <a:cs typeface="Arial" panose="020B0604020202020204" pitchFamily="34" charset="0"/>
            </a:rPr>
            <a:t>The model was</a:t>
          </a:r>
          <a:r>
            <a:rPr lang="en-US" sz="1200" b="0" i="0" u="none" strike="noStrike" baseline="0">
              <a:solidFill>
                <a:srgbClr val="000000"/>
              </a:solidFill>
              <a:latin typeface="+mn-lt"/>
              <a:cs typeface="Arial" panose="020B0604020202020204" pitchFamily="34" charset="0"/>
            </a:rPr>
            <a:t> devised for the Dashbobard competition on Excel Forum.</a:t>
          </a:r>
        </a:p>
        <a:p>
          <a:endParaRPr lang="en-US" sz="1200" b="0" i="0" u="none" strike="noStrike" baseline="0">
            <a:solidFill>
              <a:srgbClr val="000000"/>
            </a:solidFill>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mn-lt"/>
              <a:ea typeface="+mn-ea"/>
              <a:cs typeface="Arial" panose="020B0604020202020204" pitchFamily="34" charset="0"/>
            </a:rPr>
            <a:t>The Team Performace dashboard is relatively high level with data displayed by region by team.  The data by team member is contained within the model however not displayed in the dashboard as this is deemed detail.</a:t>
          </a:r>
          <a:endParaRPr lang="en-AU" sz="1200" b="0">
            <a:effectLst/>
            <a:latin typeface="+mn-lt"/>
            <a:cs typeface="Arial" panose="020B0604020202020204" pitchFamily="34" charset="0"/>
          </a:endParaRPr>
        </a:p>
        <a:p>
          <a:endParaRPr lang="en-US" sz="1200" b="0" i="0" u="none" strike="noStrike">
            <a:solidFill>
              <a:srgbClr val="000000"/>
            </a:solidFill>
            <a:latin typeface="+mn-lt"/>
            <a:cs typeface="Arial" panose="020B0604020202020204" pitchFamily="34" charset="0"/>
          </a:endParaRPr>
        </a:p>
        <a:p>
          <a:r>
            <a:rPr lang="en-US" sz="1200" b="0" i="0" u="none" strike="noStrike" baseline="0">
              <a:solidFill>
                <a:srgbClr val="000000"/>
              </a:solidFill>
              <a:latin typeface="+mn-lt"/>
              <a:cs typeface="Arial" panose="020B0604020202020204" pitchFamily="34" charset="0"/>
            </a:rPr>
            <a:t>I have added some data to the Team Perf table as the product information was sparse in the original dataset.  The data spins on the output page with the assistance of a slicer.  </a:t>
          </a:r>
        </a:p>
        <a:p>
          <a:endParaRPr lang="en-US" sz="1200" b="0" i="0" u="none" strike="noStrike" baseline="0">
            <a:solidFill>
              <a:srgbClr val="000000"/>
            </a:solidFill>
            <a:latin typeface="+mn-lt"/>
            <a:cs typeface="Arial" panose="020B0604020202020204" pitchFamily="34" charset="0"/>
          </a:endParaRPr>
        </a:p>
        <a:p>
          <a:r>
            <a:rPr lang="en-US" sz="1200" b="0" i="0" u="none" strike="noStrike" baseline="0">
              <a:solidFill>
                <a:srgbClr val="000000"/>
              </a:solidFill>
              <a:latin typeface="+mn-lt"/>
              <a:cs typeface="Arial" panose="020B0604020202020204" pitchFamily="34" charset="0"/>
            </a:rPr>
            <a:t>Simply change the slicer top right to change charts and tables by region. </a:t>
          </a:r>
        </a:p>
        <a:p>
          <a:endParaRPr lang="en-US" sz="1200" b="0" i="0" u="none" strike="noStrike" baseline="0">
            <a:solidFill>
              <a:srgbClr val="000000"/>
            </a:solidFill>
            <a:latin typeface="+mn-lt"/>
            <a:cs typeface="Arial" panose="020B0604020202020204" pitchFamily="34" charset="0"/>
          </a:endParaRPr>
        </a:p>
        <a:p>
          <a:r>
            <a:rPr lang="en-US" sz="1200" b="0" i="0" u="none" strike="noStrike" baseline="0">
              <a:solidFill>
                <a:srgbClr val="000000"/>
              </a:solidFill>
              <a:latin typeface="+mn-lt"/>
              <a:cs typeface="Arial" panose="020B0604020202020204" pitchFamily="34" charset="0"/>
            </a:rPr>
            <a:t>The dashboard contains 3 interactive data tables, 8 </a:t>
          </a:r>
          <a:r>
            <a:rPr lang="en-US" sz="1100" b="0" i="0" baseline="0">
              <a:solidFill>
                <a:schemeClr val="dk1"/>
              </a:solidFill>
              <a:effectLst/>
              <a:latin typeface="+mn-lt"/>
              <a:ea typeface="+mn-ea"/>
              <a:cs typeface="+mn-cs"/>
            </a:rPr>
            <a:t>interactive </a:t>
          </a:r>
          <a:r>
            <a:rPr lang="en-US" sz="1200" b="0" i="0" u="none" strike="noStrike" baseline="0">
              <a:solidFill>
                <a:srgbClr val="000000"/>
              </a:solidFill>
              <a:latin typeface="+mn-lt"/>
              <a:cs typeface="Arial" panose="020B0604020202020204" pitchFamily="34" charset="0"/>
            </a:rPr>
            <a:t>charts and 1 static chart to display the management information.  The calcs sheet contains a detailed reconciliation for accuracy.</a:t>
          </a:r>
        </a:p>
        <a:p>
          <a:endParaRPr lang="en-US" sz="1200" b="0" i="0" u="none" strike="noStrike" baseline="0">
            <a:solidFill>
              <a:srgbClr val="000000"/>
            </a:solidFill>
            <a:effectLst/>
            <a:latin typeface="+mn-lt"/>
            <a:ea typeface="+mn-ea"/>
            <a:cs typeface="Arial" panose="020B0604020202020204" pitchFamily="34" charset="0"/>
          </a:endParaRPr>
        </a:p>
        <a:p>
          <a:r>
            <a:rPr lang="en-US" sz="1200" b="0" i="0">
              <a:solidFill>
                <a:schemeClr val="dk1"/>
              </a:solidFill>
              <a:effectLst/>
              <a:latin typeface="+mn-lt"/>
              <a:ea typeface="+mn-ea"/>
              <a:cs typeface="Arial" panose="020B0604020202020204" pitchFamily="34" charset="0"/>
            </a:rPr>
            <a:t>On my screen</a:t>
          </a:r>
          <a:r>
            <a:rPr lang="en-US" sz="1200" b="0" i="0" baseline="0">
              <a:solidFill>
                <a:schemeClr val="dk1"/>
              </a:solidFill>
              <a:effectLst/>
              <a:latin typeface="+mn-lt"/>
              <a:ea typeface="+mn-ea"/>
              <a:cs typeface="Arial" panose="020B0604020202020204" pitchFamily="34" charset="0"/>
            </a:rPr>
            <a:t> t</a:t>
          </a:r>
          <a:r>
            <a:rPr lang="en-US" sz="1200" b="0" i="0">
              <a:solidFill>
                <a:schemeClr val="dk1"/>
              </a:solidFill>
              <a:effectLst/>
              <a:latin typeface="+mn-lt"/>
              <a:ea typeface="+mn-ea"/>
              <a:cs typeface="Arial" panose="020B0604020202020204" pitchFamily="34" charset="0"/>
            </a:rPr>
            <a:t>he dashboard fits the </a:t>
          </a:r>
          <a:r>
            <a:rPr lang="en-US" sz="1200" b="0" i="0" baseline="0">
              <a:solidFill>
                <a:schemeClr val="dk1"/>
              </a:solidFill>
              <a:effectLst/>
              <a:latin typeface="+mn-lt"/>
              <a:ea typeface="+mn-ea"/>
              <a:cs typeface="Arial" panose="020B0604020202020204" pitchFamily="34" charset="0"/>
            </a:rPr>
            <a:t>data comfortably on a screen at 90% zoom.  However on other screens it fits at 100% with space to spare.</a:t>
          </a:r>
          <a:endParaRPr lang="en-US" sz="1200" b="0" i="0" u="none" strike="noStrike" baseline="0">
            <a:solidFill>
              <a:srgbClr val="000000"/>
            </a:solidFill>
            <a:latin typeface="+mn-lt"/>
            <a:cs typeface="Arial" panose="020B0604020202020204" pitchFamily="34" charset="0"/>
          </a:endParaRPr>
        </a:p>
        <a:p>
          <a:endParaRPr lang="en-US" sz="1100" b="0" i="0" u="none" strike="noStrike" baseline="0">
            <a:solidFill>
              <a:srgbClr val="000000"/>
            </a:solidFill>
            <a:latin typeface="Arial"/>
            <a:cs typeface="Arial"/>
          </a:endParaRPr>
        </a:p>
        <a:p>
          <a:endParaRPr lang="en-US" sz="1100" b="0" i="0" u="none" strike="noStrike" baseline="0">
            <a:solidFill>
              <a:srgbClr val="000000"/>
            </a:solidFill>
            <a:latin typeface="Arial"/>
            <a:cs typeface="Arial"/>
          </a:endParaRPr>
        </a:p>
        <a:p>
          <a:endParaRPr lang="en-US" sz="1100" b="0" i="0" u="none" strike="noStrike">
            <a:solidFill>
              <a:srgbClr val="000000"/>
            </a:solidFill>
            <a:latin typeface="Arial"/>
            <a:cs typeface="Arial"/>
          </a:endParaRPr>
        </a:p>
      </xdr:txBody>
    </xdr:sp>
    <xdr:clientData/>
  </xdr:twoCellAnchor>
  <xdr:twoCellAnchor editAs="oneCell">
    <xdr:from>
      <xdr:col>0</xdr:col>
      <xdr:colOff>200025</xdr:colOff>
      <xdr:row>1</xdr:row>
      <xdr:rowOff>0</xdr:rowOff>
    </xdr:from>
    <xdr:to>
      <xdr:col>1</xdr:col>
      <xdr:colOff>594360</xdr:colOff>
      <xdr:row>5</xdr:row>
      <xdr:rowOff>220661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67640"/>
          <a:ext cx="1019175" cy="891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7</xdr:row>
      <xdr:rowOff>0</xdr:rowOff>
    </xdr:from>
    <xdr:to>
      <xdr:col>6</xdr:col>
      <xdr:colOff>21166</xdr:colOff>
      <xdr:row>18</xdr:row>
      <xdr:rowOff>16933</xdr:rowOff>
    </xdr:to>
    <xdr:pic>
      <xdr:nvPicPr>
        <xdr:cNvPr id="4" name="Picture 181" descr="Glass Pa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1007533"/>
          <a:ext cx="3932766" cy="187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74342</xdr:colOff>
      <xdr:row>20</xdr:row>
      <xdr:rowOff>46695</xdr:rowOff>
    </xdr:from>
    <xdr:to>
      <xdr:col>14</xdr:col>
      <xdr:colOff>83869</xdr:colOff>
      <xdr:row>31</xdr:row>
      <xdr:rowOff>69513</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200262</xdr:colOff>
      <xdr:row>19</xdr:row>
      <xdr:rowOff>2944</xdr:rowOff>
    </xdr:from>
    <xdr:to>
      <xdr:col>8</xdr:col>
      <xdr:colOff>518584</xdr:colOff>
      <xdr:row>20</xdr:row>
      <xdr:rowOff>137353</xdr:rowOff>
    </xdr:to>
    <xdr:sp macro="" textlink="List!E6">
      <xdr:nvSpPr>
        <xdr:cNvPr id="6" name="TextBox 5"/>
        <xdr:cNvSpPr txBox="1"/>
      </xdr:nvSpPr>
      <xdr:spPr>
        <a:xfrm>
          <a:off x="4285429" y="2913361"/>
          <a:ext cx="1672988" cy="293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0FCB385-9613-48D4-A815-AC57BAF98E34}" type="TxLink">
            <a:rPr lang="en-US" sz="1000" b="0" i="0" u="none" strike="noStrike">
              <a:solidFill>
                <a:srgbClr val="000000"/>
              </a:solidFill>
              <a:latin typeface="Arial"/>
              <a:cs typeface="Arial"/>
            </a:rPr>
            <a:pPr/>
            <a:t>Logon Hours All Regions</a:t>
          </a:fld>
          <a:endParaRPr lang="en-AU" sz="1100" b="1"/>
        </a:p>
      </xdr:txBody>
    </xdr:sp>
    <xdr:clientData/>
  </xdr:twoCellAnchor>
  <xdr:twoCellAnchor>
    <xdr:from>
      <xdr:col>14</xdr:col>
      <xdr:colOff>110067</xdr:colOff>
      <xdr:row>20</xdr:row>
      <xdr:rowOff>51119</xdr:rowOff>
    </xdr:from>
    <xdr:to>
      <xdr:col>22</xdr:col>
      <xdr:colOff>31750</xdr:colOff>
      <xdr:row>31</xdr:row>
      <xdr:rowOff>79652</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244501</xdr:colOff>
      <xdr:row>19</xdr:row>
      <xdr:rowOff>8004</xdr:rowOff>
    </xdr:from>
    <xdr:to>
      <xdr:col>17</xdr:col>
      <xdr:colOff>84667</xdr:colOff>
      <xdr:row>20</xdr:row>
      <xdr:rowOff>112185</xdr:rowOff>
    </xdr:to>
    <xdr:sp macro="" textlink="List!E7">
      <xdr:nvSpPr>
        <xdr:cNvPr id="9" name="TextBox 8"/>
        <xdr:cNvSpPr txBox="1"/>
      </xdr:nvSpPr>
      <xdr:spPr>
        <a:xfrm>
          <a:off x="9367334" y="2918421"/>
          <a:ext cx="1681666" cy="26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6AEFC0B-6739-4C29-AB2D-BBFC844CD186}" type="TxLink">
            <a:rPr lang="en-US" sz="1000" b="0" i="0" u="none" strike="noStrike">
              <a:solidFill>
                <a:srgbClr val="000000"/>
              </a:solidFill>
              <a:latin typeface="Arial"/>
              <a:cs typeface="Arial"/>
            </a:rPr>
            <a:pPr/>
            <a:t>Talk Time All Regions</a:t>
          </a:fld>
          <a:endParaRPr lang="en-AU" sz="1100" b="1"/>
        </a:p>
      </xdr:txBody>
    </xdr:sp>
    <xdr:clientData/>
  </xdr:twoCellAnchor>
  <xdr:twoCellAnchor editAs="oneCell">
    <xdr:from>
      <xdr:col>0</xdr:col>
      <xdr:colOff>262468</xdr:colOff>
      <xdr:row>19</xdr:row>
      <xdr:rowOff>21166</xdr:rowOff>
    </xdr:from>
    <xdr:to>
      <xdr:col>6</xdr:col>
      <xdr:colOff>12701</xdr:colOff>
      <xdr:row>30</xdr:row>
      <xdr:rowOff>0</xdr:rowOff>
    </xdr:to>
    <xdr:pic>
      <xdr:nvPicPr>
        <xdr:cNvPr id="10" name="Picture 181" descr="Glass Pa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68" y="3060699"/>
          <a:ext cx="3915833" cy="184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252867</xdr:colOff>
      <xdr:row>32</xdr:row>
      <xdr:rowOff>10583</xdr:rowOff>
    </xdr:from>
    <xdr:ext cx="3921200" cy="1860550"/>
    <xdr:pic>
      <xdr:nvPicPr>
        <xdr:cNvPr id="11" name="Picture 181" descr="Glass Pa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867" y="4988983"/>
          <a:ext cx="3921200" cy="186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872066</xdr:colOff>
      <xdr:row>7</xdr:row>
      <xdr:rowOff>28575</xdr:rowOff>
    </xdr:from>
    <xdr:to>
      <xdr:col>10</xdr:col>
      <xdr:colOff>30529</xdr:colOff>
      <xdr:row>18</xdr:row>
      <xdr:rowOff>43647</xdr:rowOff>
    </xdr:to>
    <xdr:graphicFrame macro="">
      <xdr:nvGraphicFramePr>
        <xdr:cNvPr id="14"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14202</xdr:colOff>
      <xdr:row>7</xdr:row>
      <xdr:rowOff>50226</xdr:rowOff>
    </xdr:from>
    <xdr:to>
      <xdr:col>14</xdr:col>
      <xdr:colOff>176643</xdr:colOff>
      <xdr:row>18</xdr:row>
      <xdr:rowOff>15073</xdr:rowOff>
    </xdr:to>
    <xdr:graphicFrame macro="">
      <xdr:nvGraphicFramePr>
        <xdr:cNvPr id="15"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234947</xdr:colOff>
      <xdr:row>5</xdr:row>
      <xdr:rowOff>67735</xdr:rowOff>
    </xdr:from>
    <xdr:to>
      <xdr:col>9</xdr:col>
      <xdr:colOff>555409</xdr:colOff>
      <xdr:row>7</xdr:row>
      <xdr:rowOff>42335</xdr:rowOff>
    </xdr:to>
    <xdr:sp macro="" textlink="List!E3">
      <xdr:nvSpPr>
        <xdr:cNvPr id="18" name="TextBox 17"/>
        <xdr:cNvSpPr txBox="1"/>
      </xdr:nvSpPr>
      <xdr:spPr>
        <a:xfrm>
          <a:off x="5162547" y="778935"/>
          <a:ext cx="1539662"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94BFA49-6FB6-479E-A123-0D789FD70AEA}" type="TxLink">
            <a:rPr lang="en-US" sz="1000" b="0" i="0" u="none" strike="noStrike">
              <a:solidFill>
                <a:srgbClr val="000000"/>
              </a:solidFill>
              <a:latin typeface="Arial"/>
              <a:cs typeface="Arial"/>
            </a:rPr>
            <a:pPr/>
            <a:t>Revenue All Regions</a:t>
          </a:fld>
          <a:endParaRPr lang="en-AU" sz="1100" b="1"/>
        </a:p>
      </xdr:txBody>
    </xdr:sp>
    <xdr:clientData/>
  </xdr:twoCellAnchor>
  <xdr:twoCellAnchor>
    <xdr:from>
      <xdr:col>10</xdr:col>
      <xdr:colOff>169325</xdr:colOff>
      <xdr:row>5</xdr:row>
      <xdr:rowOff>74086</xdr:rowOff>
    </xdr:from>
    <xdr:to>
      <xdr:col>12</xdr:col>
      <xdr:colOff>555405</xdr:colOff>
      <xdr:row>7</xdr:row>
      <xdr:rowOff>95252</xdr:rowOff>
    </xdr:to>
    <xdr:sp macro="" textlink="List!E4">
      <xdr:nvSpPr>
        <xdr:cNvPr id="19" name="TextBox 18"/>
        <xdr:cNvSpPr txBox="1"/>
      </xdr:nvSpPr>
      <xdr:spPr>
        <a:xfrm>
          <a:off x="6925725" y="785286"/>
          <a:ext cx="160528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7A53D58-CA95-4F68-BD6E-5AA3D20EC30F}" type="TxLink">
            <a:rPr lang="en-US" sz="1000" b="0" i="0" u="none" strike="noStrike">
              <a:solidFill>
                <a:srgbClr val="000000"/>
              </a:solidFill>
              <a:latin typeface="Arial"/>
              <a:cs typeface="Arial"/>
            </a:rPr>
            <a:pPr/>
            <a:t>Revenue PH All Regions</a:t>
          </a:fld>
          <a:endParaRPr lang="en-AU" sz="1100" b="1"/>
        </a:p>
      </xdr:txBody>
    </xdr:sp>
    <xdr:clientData/>
  </xdr:twoCellAnchor>
  <xdr:twoCellAnchor editAs="oneCell">
    <xdr:from>
      <xdr:col>1</xdr:col>
      <xdr:colOff>0</xdr:colOff>
      <xdr:row>0</xdr:row>
      <xdr:rowOff>21167</xdr:rowOff>
    </xdr:from>
    <xdr:to>
      <xdr:col>2</xdr:col>
      <xdr:colOff>645576</xdr:colOff>
      <xdr:row>6</xdr:row>
      <xdr:rowOff>52916</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4583" y="21167"/>
          <a:ext cx="1259410" cy="910166"/>
        </a:xfrm>
        <a:prstGeom prst="rect">
          <a:avLst/>
        </a:prstGeom>
      </xdr:spPr>
    </xdr:pic>
    <xdr:clientData/>
  </xdr:twoCellAnchor>
  <xdr:twoCellAnchor editAs="oneCell">
    <xdr:from>
      <xdr:col>14</xdr:col>
      <xdr:colOff>542645</xdr:colOff>
      <xdr:row>0</xdr:row>
      <xdr:rowOff>109980</xdr:rowOff>
    </xdr:from>
    <xdr:to>
      <xdr:col>25</xdr:col>
      <xdr:colOff>139645</xdr:colOff>
      <xdr:row>3</xdr:row>
      <xdr:rowOff>82101</xdr:rowOff>
    </xdr:to>
    <mc:AlternateContent xmlns:mc="http://schemas.openxmlformats.org/markup-compatibility/2006" xmlns:a14="http://schemas.microsoft.com/office/drawing/2010/main">
      <mc:Choice Requires="a14">
        <xdr:graphicFrame macro="">
          <xdr:nvGraphicFramePr>
            <xdr:cNvPr id="24" name="Region 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9665478" y="109980"/>
              <a:ext cx="6349167" cy="38487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12</xdr:col>
      <xdr:colOff>518583</xdr:colOff>
      <xdr:row>5</xdr:row>
      <xdr:rowOff>116418</xdr:rowOff>
    </xdr:from>
    <xdr:to>
      <xdr:col>22</xdr:col>
      <xdr:colOff>391583</xdr:colOff>
      <xdr:row>19</xdr:row>
      <xdr:rowOff>63500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190499</xdr:colOff>
      <xdr:row>31</xdr:row>
      <xdr:rowOff>42337</xdr:rowOff>
    </xdr:from>
    <xdr:to>
      <xdr:col>21</xdr:col>
      <xdr:colOff>568853</xdr:colOff>
      <xdr:row>43</xdr:row>
      <xdr:rowOff>95253</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232832</xdr:colOff>
      <xdr:row>31</xdr:row>
      <xdr:rowOff>143932</xdr:rowOff>
    </xdr:from>
    <xdr:to>
      <xdr:col>8</xdr:col>
      <xdr:colOff>603250</xdr:colOff>
      <xdr:row>33</xdr:row>
      <xdr:rowOff>109007</xdr:rowOff>
    </xdr:to>
    <xdr:sp macro="" textlink="List!E8">
      <xdr:nvSpPr>
        <xdr:cNvPr id="27" name="TextBox 26"/>
        <xdr:cNvSpPr txBox="1"/>
      </xdr:nvSpPr>
      <xdr:spPr>
        <a:xfrm>
          <a:off x="4398432" y="5156199"/>
          <a:ext cx="1742018" cy="30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43A1175-FBE6-43F5-B794-120C8DBE5DC3}" type="TxLink">
            <a:rPr lang="en-US" sz="1000" b="0" i="0" u="none" strike="noStrike">
              <a:solidFill>
                <a:srgbClr val="000000"/>
              </a:solidFill>
              <a:latin typeface="Arial"/>
              <a:cs typeface="Arial"/>
            </a:rPr>
            <a:pPr/>
            <a:t>Feedback All Regions</a:t>
          </a:fld>
          <a:endParaRPr lang="en-AU" sz="1100" b="1"/>
        </a:p>
      </xdr:txBody>
    </xdr:sp>
    <xdr:clientData/>
  </xdr:twoCellAnchor>
  <xdr:twoCellAnchor>
    <xdr:from>
      <xdr:col>3</xdr:col>
      <xdr:colOff>179917</xdr:colOff>
      <xdr:row>0</xdr:row>
      <xdr:rowOff>31751</xdr:rowOff>
    </xdr:from>
    <xdr:to>
      <xdr:col>10</xdr:col>
      <xdr:colOff>169333</xdr:colOff>
      <xdr:row>3</xdr:row>
      <xdr:rowOff>141818</xdr:rowOff>
    </xdr:to>
    <xdr:sp macro="" textlink="List!E2">
      <xdr:nvSpPr>
        <xdr:cNvPr id="28" name="TextBox 27"/>
        <xdr:cNvSpPr txBox="1"/>
      </xdr:nvSpPr>
      <xdr:spPr>
        <a:xfrm>
          <a:off x="1778000" y="31751"/>
          <a:ext cx="5058833" cy="52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A76FDB3-33F3-40C7-9DB8-72FF6303D849}" type="TxLink">
            <a:rPr lang="en-US" sz="2400" b="0" i="0" u="none" strike="noStrike">
              <a:solidFill>
                <a:schemeClr val="tx2">
                  <a:lumMod val="40000"/>
                  <a:lumOff val="60000"/>
                </a:schemeClr>
              </a:solidFill>
              <a:latin typeface="Arial"/>
              <a:cs typeface="Arial"/>
            </a:rPr>
            <a:pPr/>
            <a:t>Team Performance All Regions</a:t>
          </a:fld>
          <a:endParaRPr lang="en-AU" sz="2400" b="1">
            <a:solidFill>
              <a:schemeClr val="tx2">
                <a:lumMod val="40000"/>
                <a:lumOff val="60000"/>
              </a:schemeClr>
            </a:solidFill>
          </a:endParaRPr>
        </a:p>
      </xdr:txBody>
    </xdr:sp>
    <xdr:clientData/>
  </xdr:twoCellAnchor>
  <xdr:twoCellAnchor>
    <xdr:from>
      <xdr:col>14</xdr:col>
      <xdr:colOff>105834</xdr:colOff>
      <xdr:row>5</xdr:row>
      <xdr:rowOff>74083</xdr:rowOff>
    </xdr:from>
    <xdr:to>
      <xdr:col>17</xdr:col>
      <xdr:colOff>95250</xdr:colOff>
      <xdr:row>7</xdr:row>
      <xdr:rowOff>143933</xdr:rowOff>
    </xdr:to>
    <xdr:sp macro="" textlink="List!E5">
      <xdr:nvSpPr>
        <xdr:cNvPr id="30" name="TextBox 29"/>
        <xdr:cNvSpPr txBox="1"/>
      </xdr:nvSpPr>
      <xdr:spPr>
        <a:xfrm>
          <a:off x="9228667" y="783166"/>
          <a:ext cx="1830916" cy="36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31B6D3-1DEB-42D3-83D8-EB37A3D695A3}" type="TxLink">
            <a:rPr lang="en-US" sz="1000" b="0" i="0" u="none" strike="noStrike">
              <a:solidFill>
                <a:srgbClr val="000000"/>
              </a:solidFill>
              <a:latin typeface="Arial"/>
              <a:cs typeface="Arial"/>
            </a:rPr>
            <a:pPr/>
            <a:t>Sales Data All Regions</a:t>
          </a:fld>
          <a:endParaRPr lang="en-AU" sz="1100" b="1"/>
        </a:p>
      </xdr:txBody>
    </xdr:sp>
    <xdr:clientData/>
  </xdr:twoCellAnchor>
  <xdr:twoCellAnchor>
    <xdr:from>
      <xdr:col>22</xdr:col>
      <xdr:colOff>52917</xdr:colOff>
      <xdr:row>7</xdr:row>
      <xdr:rowOff>31752</xdr:rowOff>
    </xdr:from>
    <xdr:to>
      <xdr:col>25</xdr:col>
      <xdr:colOff>529166</xdr:colOff>
      <xdr:row>18</xdr:row>
      <xdr:rowOff>105834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232833</xdr:colOff>
      <xdr:row>5</xdr:row>
      <xdr:rowOff>149216</xdr:rowOff>
    </xdr:from>
    <xdr:to>
      <xdr:col>25</xdr:col>
      <xdr:colOff>222249</xdr:colOff>
      <xdr:row>8</xdr:row>
      <xdr:rowOff>69841</xdr:rowOff>
    </xdr:to>
    <xdr:sp macro="" textlink="List!E9">
      <xdr:nvSpPr>
        <xdr:cNvPr id="22" name="TextBox 21"/>
        <xdr:cNvSpPr txBox="1"/>
      </xdr:nvSpPr>
      <xdr:spPr>
        <a:xfrm>
          <a:off x="14266333" y="858299"/>
          <a:ext cx="1830916" cy="375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8A0951-2434-40D0-B149-A45DF15BD7D3}" type="TxLink">
            <a:rPr lang="en-US" sz="1000" b="0" i="0" u="none" strike="noStrike">
              <a:solidFill>
                <a:srgbClr val="000000"/>
              </a:solidFill>
              <a:latin typeface="Arial"/>
              <a:cs typeface="Arial"/>
            </a:rPr>
            <a:pPr/>
            <a:t>Sales by Product All Regions</a:t>
          </a:fld>
          <a:endParaRPr lang="en-AU" sz="1000" b="1"/>
        </a:p>
      </xdr:txBody>
    </xdr:sp>
    <xdr:clientData/>
  </xdr:twoCellAnchor>
  <xdr:twoCellAnchor>
    <xdr:from>
      <xdr:col>22</xdr:col>
      <xdr:colOff>84664</xdr:colOff>
      <xdr:row>20</xdr:row>
      <xdr:rowOff>127005</xdr:rowOff>
    </xdr:from>
    <xdr:to>
      <xdr:col>25</xdr:col>
      <xdr:colOff>560913</xdr:colOff>
      <xdr:row>32</xdr:row>
      <xdr:rowOff>95253</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328073</xdr:colOff>
      <xdr:row>19</xdr:row>
      <xdr:rowOff>126996</xdr:rowOff>
    </xdr:from>
    <xdr:to>
      <xdr:col>25</xdr:col>
      <xdr:colOff>317489</xdr:colOff>
      <xdr:row>22</xdr:row>
      <xdr:rowOff>58205</xdr:rowOff>
    </xdr:to>
    <xdr:sp macro="" textlink="List!E10">
      <xdr:nvSpPr>
        <xdr:cNvPr id="26" name="TextBox 25"/>
        <xdr:cNvSpPr txBox="1"/>
      </xdr:nvSpPr>
      <xdr:spPr>
        <a:xfrm>
          <a:off x="14361573" y="2920996"/>
          <a:ext cx="1830916" cy="375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5BCBC4-4CD1-4E22-9B2D-B8E34A33D8C8}" type="TxLink">
            <a:rPr lang="en-US" sz="1000" b="0" i="0" u="none" strike="noStrike">
              <a:solidFill>
                <a:srgbClr val="000000"/>
              </a:solidFill>
              <a:latin typeface="Arial"/>
              <a:cs typeface="Arial"/>
            </a:rPr>
            <a:pPr/>
            <a:t>Rev by Product All Regions</a:t>
          </a:fld>
          <a:endParaRPr lang="en-AU" sz="1000" b="1"/>
        </a:p>
      </xdr:txBody>
    </xdr:sp>
    <xdr:clientData/>
  </xdr:twoCellAnchor>
  <xdr:twoCellAnchor>
    <xdr:from>
      <xdr:col>22</xdr:col>
      <xdr:colOff>137583</xdr:colOff>
      <xdr:row>33</xdr:row>
      <xdr:rowOff>74086</xdr:rowOff>
    </xdr:from>
    <xdr:to>
      <xdr:col>26</xdr:col>
      <xdr:colOff>31750</xdr:colOff>
      <xdr:row>44</xdr:row>
      <xdr:rowOff>42333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42321</xdr:colOff>
      <xdr:row>33</xdr:row>
      <xdr:rowOff>42331</xdr:rowOff>
    </xdr:from>
    <xdr:to>
      <xdr:col>25</xdr:col>
      <xdr:colOff>285750</xdr:colOff>
      <xdr:row>35</xdr:row>
      <xdr:rowOff>100540</xdr:rowOff>
    </xdr:to>
    <xdr:sp macro="" textlink="List!E11">
      <xdr:nvSpPr>
        <xdr:cNvPr id="32" name="TextBox 31"/>
        <xdr:cNvSpPr txBox="1"/>
      </xdr:nvSpPr>
      <xdr:spPr>
        <a:xfrm>
          <a:off x="14689654" y="5101164"/>
          <a:ext cx="1471096" cy="39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D450E47-AADE-4473-B816-8C47EC882AFB}" type="TxLink">
            <a:rPr lang="en-US" sz="1000" b="0" i="0" u="none" strike="noStrike">
              <a:solidFill>
                <a:srgbClr val="000000"/>
              </a:solidFill>
              <a:latin typeface="Arial"/>
              <a:cs typeface="Arial"/>
            </a:rPr>
            <a:pPr/>
            <a:t>Rev All Products</a:t>
          </a:fld>
          <a:endParaRPr lang="en-AU" sz="1000" b="1"/>
        </a:p>
      </xdr:txBody>
    </xdr:sp>
    <xdr:clientData/>
  </xdr:twoCellAnchor>
  <xdr:twoCellAnchor>
    <xdr:from>
      <xdr:col>12</xdr:col>
      <xdr:colOff>571497</xdr:colOff>
      <xdr:row>1</xdr:row>
      <xdr:rowOff>31750</xdr:rowOff>
    </xdr:from>
    <xdr:to>
      <xdr:col>14</xdr:col>
      <xdr:colOff>338665</xdr:colOff>
      <xdr:row>3</xdr:row>
      <xdr:rowOff>48684</xdr:rowOff>
    </xdr:to>
    <xdr:sp macro="" textlink="">
      <xdr:nvSpPr>
        <xdr:cNvPr id="29" name="TextBox 28"/>
        <xdr:cNvSpPr txBox="1"/>
      </xdr:nvSpPr>
      <xdr:spPr>
        <a:xfrm>
          <a:off x="8466664" y="190500"/>
          <a:ext cx="994834" cy="270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rgbClr val="000000"/>
              </a:solidFill>
              <a:latin typeface="Arial"/>
              <a:cs typeface="Arial"/>
            </a:rPr>
            <a:t>Select Region </a:t>
          </a:r>
        </a:p>
      </xdr:txBody>
    </xdr:sp>
    <xdr:clientData/>
  </xdr:twoCellAnchor>
  <xdr:twoCellAnchor>
    <xdr:from>
      <xdr:col>14</xdr:col>
      <xdr:colOff>296332</xdr:colOff>
      <xdr:row>1</xdr:row>
      <xdr:rowOff>63500</xdr:rowOff>
    </xdr:from>
    <xdr:to>
      <xdr:col>14</xdr:col>
      <xdr:colOff>539749</xdr:colOff>
      <xdr:row>2</xdr:row>
      <xdr:rowOff>95250</xdr:rowOff>
    </xdr:to>
    <xdr:sp macro="" textlink="">
      <xdr:nvSpPr>
        <xdr:cNvPr id="2" name="Right Arrow 1"/>
        <xdr:cNvSpPr/>
      </xdr:nvSpPr>
      <xdr:spPr>
        <a:xfrm>
          <a:off x="9419165" y="222250"/>
          <a:ext cx="243417" cy="158750"/>
        </a:xfrm>
        <a:prstGeom prst="rightArrow">
          <a:avLst/>
        </a:prstGeom>
        <a:solidFill>
          <a:schemeClr val="tx2">
            <a:lumMod val="60000"/>
            <a:lumOff val="40000"/>
          </a:schemeClr>
        </a:solidFill>
        <a:ln>
          <a:solidFill>
            <a:schemeClr val="tx1">
              <a:alpha val="4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us Small" refreshedDate="41947.922696296293" createdVersion="5" refreshedVersion="5" minRefreshableVersion="3" recordCount="7">
  <cacheSource type="worksheet">
    <worksheetSource ref="A1:A8" sheet="List"/>
  </cacheSource>
  <cacheFields count="1">
    <cacheField name="Region" numFmtId="0">
      <sharedItems count="7">
        <s v="All Regions"/>
        <s v="Alabama"/>
        <s v="California"/>
        <s v="Colorado"/>
        <s v="Connecticut"/>
        <s v="Florida"/>
        <s v="Hawaii"/>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
  <r>
    <x v="0"/>
  </r>
  <r>
    <x v="1"/>
  </r>
  <r>
    <x v="2"/>
  </r>
  <r>
    <x v="3"/>
  </r>
  <r>
    <x v="4"/>
  </r>
  <r>
    <x v="5"/>
  </r>
  <r>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4" minRefreshableVersion="3" useAutoFormatting="1" rowGrandTotals="0" itemPrintTitles="1" createdVersion="5" indent="0" outline="1" outlineData="1" multipleFieldFilters="0">
  <location ref="C1:C2" firstHeaderRow="1" firstDataRow="1" firstDataCol="1"/>
  <pivotFields count="1">
    <pivotField axis="axisRow" showAll="0">
      <items count="8">
        <item x="0"/>
        <item h="1" x="1"/>
        <item h="1" x="2"/>
        <item h="1" x="3"/>
        <item h="1" x="4"/>
        <item h="1" x="5"/>
        <item h="1" x="6"/>
        <item t="default"/>
      </items>
    </pivotField>
  </pivotFields>
  <rowFields count="1">
    <field x="0"/>
  </rowFields>
  <rowItems count="1">
    <i>
      <x/>
    </i>
  </rowItems>
  <colItems count="1">
    <i/>
  </colItems>
  <formats count="1">
    <format dxfId="0">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1" sourceName="Region">
  <pivotTables>
    <pivotTable tabId="4" name="PivotTable2"/>
  </pivotTables>
  <data>
    <tabular pivotCacheId="1">
      <items count="7">
        <i x="0" s="1"/>
        <i x="1"/>
        <i x="2"/>
        <i x="3"/>
        <i x="4"/>
        <i x="5"/>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1" cache="Slicer_Region1" caption="Region" columnCount="7" showCaption="0" style="Slicer Style 4" rowHeight="2095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hesmallman.com/"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hesmallman.com/" TargetMode="Externa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showRowColHeaders="0" workbookViewId="0">
      <selection activeCell="N9" sqref="N9"/>
    </sheetView>
  </sheetViews>
  <sheetFormatPr defaultColWidth="9.140625" defaultRowHeight="12.75" x14ac:dyDescent="0.2"/>
  <cols>
    <col min="1" max="16384" width="9.140625" style="48"/>
  </cols>
  <sheetData>
    <row r="2" spans="1:3" ht="13.15" x14ac:dyDescent="0.25">
      <c r="A2" s="47"/>
    </row>
    <row r="6" spans="1:3" ht="20.45" x14ac:dyDescent="0.35">
      <c r="C6" s="54" t="s">
        <v>154</v>
      </c>
    </row>
  </sheetData>
  <hyperlinks>
    <hyperlink ref="C6"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I3" sqref="I3"/>
    </sheetView>
  </sheetViews>
  <sheetFormatPr defaultRowHeight="12.75" x14ac:dyDescent="0.2"/>
  <cols>
    <col min="1" max="1" width="13.42578125" customWidth="1"/>
    <col min="2" max="2" width="10.85546875" bestFit="1" customWidth="1"/>
    <col min="3" max="3" width="13.85546875" customWidth="1"/>
    <col min="4" max="4" width="3.85546875" customWidth="1"/>
    <col min="5" max="5" width="26.140625" bestFit="1" customWidth="1"/>
  </cols>
  <sheetData>
    <row r="1" spans="1:5" x14ac:dyDescent="0.25">
      <c r="A1" s="51" t="s">
        <v>4</v>
      </c>
      <c r="B1" s="34" t="s">
        <v>155</v>
      </c>
      <c r="C1" s="34" t="s">
        <v>149</v>
      </c>
      <c r="E1" s="10" t="s">
        <v>160</v>
      </c>
    </row>
    <row r="2" spans="1:5" x14ac:dyDescent="0.25">
      <c r="A2" s="35" t="s">
        <v>150</v>
      </c>
      <c r="B2" t="s">
        <v>150</v>
      </c>
      <c r="C2" s="21" t="s">
        <v>150</v>
      </c>
      <c r="E2" s="46" t="str">
        <f>"Team Performance "&amp;Output!$B$2</f>
        <v>Team Performance All Regions</v>
      </c>
    </row>
    <row r="3" spans="1:5" x14ac:dyDescent="0.25">
      <c r="A3" s="6" t="s">
        <v>22</v>
      </c>
      <c r="B3" t="s">
        <v>156</v>
      </c>
      <c r="E3" s="46" t="str">
        <f>"Revenue "&amp;Output!$B$2</f>
        <v>Revenue All Regions</v>
      </c>
    </row>
    <row r="4" spans="1:5" x14ac:dyDescent="0.25">
      <c r="A4" s="6" t="s">
        <v>25</v>
      </c>
      <c r="B4" t="s">
        <v>157</v>
      </c>
      <c r="E4" s="46" t="str">
        <f>"Revenue PH "&amp;Output!$B$2</f>
        <v>Revenue PH All Regions</v>
      </c>
    </row>
    <row r="5" spans="1:5" x14ac:dyDescent="0.25">
      <c r="A5" s="6" t="s">
        <v>27</v>
      </c>
      <c r="B5" t="s">
        <v>158</v>
      </c>
      <c r="E5" s="46" t="str">
        <f>"Sales Data "&amp;Output!$B$2</f>
        <v>Sales Data All Regions</v>
      </c>
    </row>
    <row r="6" spans="1:5" x14ac:dyDescent="0.25">
      <c r="A6" s="6" t="s">
        <v>29</v>
      </c>
      <c r="B6" t="s">
        <v>161</v>
      </c>
      <c r="E6" s="46" t="str">
        <f>"Logon Hours "&amp;Output!$B$2</f>
        <v>Logon Hours All Regions</v>
      </c>
    </row>
    <row r="7" spans="1:5" x14ac:dyDescent="0.25">
      <c r="A7" s="6" t="s">
        <v>31</v>
      </c>
      <c r="B7" t="s">
        <v>159</v>
      </c>
      <c r="E7" s="46" t="str">
        <f>"Talk Time "&amp;Output!$B$2</f>
        <v>Talk Time All Regions</v>
      </c>
    </row>
    <row r="8" spans="1:5" x14ac:dyDescent="0.25">
      <c r="A8" s="6" t="s">
        <v>33</v>
      </c>
      <c r="B8" t="s">
        <v>162</v>
      </c>
      <c r="E8" s="46" t="str">
        <f>"Feedback "&amp;Output!$B$2</f>
        <v>Feedback All Regions</v>
      </c>
    </row>
    <row r="9" spans="1:5" x14ac:dyDescent="0.25">
      <c r="E9" s="46" t="str">
        <f>"Sales by Product "&amp;Output!$B$2</f>
        <v>Sales by Product All Regions</v>
      </c>
    </row>
    <row r="10" spans="1:5" x14ac:dyDescent="0.25">
      <c r="E10" s="46" t="str">
        <f>"Rev by Product "&amp;Output!$B$2</f>
        <v>Rev by Product All Regions</v>
      </c>
    </row>
    <row r="11" spans="1:5" x14ac:dyDescent="0.25">
      <c r="E11" s="46" t="str">
        <f>"Rev All Products"</f>
        <v>Rev All Products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U121"/>
  <sheetViews>
    <sheetView workbookViewId="0">
      <pane ySplit="1" topLeftCell="A4" activePane="bottomLeft" state="frozen"/>
      <selection activeCell="C1" sqref="C1"/>
      <selection pane="bottomLeft" activeCell="G13" sqref="G13"/>
    </sheetView>
  </sheetViews>
  <sheetFormatPr defaultColWidth="9.140625" defaultRowHeight="12.75" x14ac:dyDescent="0.2"/>
  <cols>
    <col min="1" max="1" width="8.140625" style="4" bestFit="1" customWidth="1"/>
    <col min="2" max="2" width="17.28515625" style="4" bestFit="1" customWidth="1"/>
    <col min="3" max="3" width="10.140625" style="4" bestFit="1" customWidth="1"/>
    <col min="4" max="4" width="11.140625" style="4" bestFit="1" customWidth="1"/>
    <col min="5" max="5" width="12.42578125" style="4" bestFit="1" customWidth="1"/>
    <col min="6" max="6" width="13.7109375" style="4" bestFit="1" customWidth="1"/>
    <col min="7" max="7" width="19.140625" style="4" customWidth="1"/>
    <col min="8" max="8" width="17.5703125" style="4" bestFit="1" customWidth="1"/>
    <col min="9" max="9" width="6.85546875" style="4" bestFit="1" customWidth="1"/>
    <col min="10" max="10" width="16.5703125" style="4" bestFit="1" customWidth="1"/>
    <col min="11" max="11" width="10.28515625" style="4" bestFit="1" customWidth="1"/>
    <col min="12" max="12" width="20.140625" style="4" bestFit="1" customWidth="1"/>
    <col min="13" max="13" width="6.28515625" style="4" bestFit="1" customWidth="1"/>
    <col min="14" max="14" width="10.85546875" style="4" bestFit="1" customWidth="1"/>
    <col min="15" max="15" width="6.5703125" style="4" bestFit="1" customWidth="1"/>
    <col min="16" max="16" width="5.28515625" style="4" bestFit="1" customWidth="1"/>
    <col min="17" max="17" width="6" style="4" bestFit="1" customWidth="1"/>
    <col min="18" max="18" width="6.42578125" style="4" bestFit="1" customWidth="1"/>
    <col min="19" max="19" width="35.42578125" style="4" bestFit="1" customWidth="1"/>
    <col min="20" max="16384" width="9.140625" style="4"/>
  </cols>
  <sheetData>
    <row r="1" spans="1:21" x14ac:dyDescent="0.2">
      <c r="A1" s="1" t="s">
        <v>0</v>
      </c>
      <c r="B1" s="1" t="s">
        <v>1</v>
      </c>
      <c r="C1" s="1" t="s">
        <v>2</v>
      </c>
      <c r="D1" s="1" t="s">
        <v>3</v>
      </c>
      <c r="E1" s="1" t="s">
        <v>4</v>
      </c>
      <c r="F1" s="1" t="s">
        <v>5</v>
      </c>
      <c r="G1" s="1" t="s">
        <v>6</v>
      </c>
      <c r="H1" s="1" t="s">
        <v>7</v>
      </c>
      <c r="I1" s="2" t="s">
        <v>8</v>
      </c>
      <c r="J1" s="2" t="s">
        <v>9</v>
      </c>
      <c r="K1" s="3" t="s">
        <v>10</v>
      </c>
      <c r="L1" s="3" t="s">
        <v>11</v>
      </c>
      <c r="M1" s="1" t="s">
        <v>12</v>
      </c>
      <c r="N1" s="1" t="s">
        <v>13</v>
      </c>
      <c r="O1" s="1" t="s">
        <v>14</v>
      </c>
      <c r="P1" s="1" t="s">
        <v>15</v>
      </c>
      <c r="Q1" s="1" t="s">
        <v>16</v>
      </c>
      <c r="R1" s="1" t="s">
        <v>17</v>
      </c>
      <c r="S1" s="1" t="s">
        <v>18</v>
      </c>
      <c r="T1" s="4" t="s">
        <v>146</v>
      </c>
      <c r="U1" s="4" t="s">
        <v>151</v>
      </c>
    </row>
    <row r="2" spans="1:21" x14ac:dyDescent="0.2">
      <c r="A2" s="4" t="s">
        <v>19</v>
      </c>
      <c r="B2" s="4" t="s">
        <v>20</v>
      </c>
      <c r="C2" s="4" t="s">
        <v>21</v>
      </c>
      <c r="D2" s="5">
        <v>41791</v>
      </c>
      <c r="E2" s="6" t="s">
        <v>22</v>
      </c>
      <c r="F2" s="7">
        <v>7</v>
      </c>
      <c r="G2" s="7">
        <v>6</v>
      </c>
      <c r="H2" s="7">
        <v>0.5</v>
      </c>
      <c r="I2" s="4">
        <v>22</v>
      </c>
      <c r="J2" s="8">
        <v>3.14</v>
      </c>
      <c r="K2" s="4">
        <v>748</v>
      </c>
      <c r="L2" s="8">
        <v>106.86</v>
      </c>
      <c r="M2" s="9">
        <v>358</v>
      </c>
      <c r="N2" s="4">
        <v>24</v>
      </c>
      <c r="O2" s="4">
        <v>40</v>
      </c>
      <c r="P2" s="4">
        <v>32</v>
      </c>
      <c r="Q2" s="4">
        <v>15</v>
      </c>
      <c r="R2" s="9">
        <f>SUM(N2:Q2)</f>
        <v>111</v>
      </c>
      <c r="S2" s="8">
        <f>SUM(N2:O2)/R2</f>
        <v>0.57657657657657657</v>
      </c>
      <c r="T2" s="4">
        <f>N2+O2</f>
        <v>64</v>
      </c>
      <c r="U2" s="4">
        <f>P2+Q2</f>
        <v>47</v>
      </c>
    </row>
    <row r="3" spans="1:21" x14ac:dyDescent="0.2">
      <c r="A3" s="4" t="s">
        <v>19</v>
      </c>
      <c r="B3" s="4" t="s">
        <v>23</v>
      </c>
      <c r="C3" s="4" t="s">
        <v>24</v>
      </c>
      <c r="D3" s="5">
        <v>41791</v>
      </c>
      <c r="E3" s="6" t="s">
        <v>25</v>
      </c>
      <c r="F3" s="7">
        <v>7.5</v>
      </c>
      <c r="G3" s="7">
        <v>6.5</v>
      </c>
      <c r="H3" s="7">
        <v>0.7</v>
      </c>
      <c r="I3" s="4">
        <v>19</v>
      </c>
      <c r="J3" s="8">
        <v>2.5299999999999998</v>
      </c>
      <c r="K3" s="4">
        <v>646</v>
      </c>
      <c r="L3" s="8">
        <v>86.13</v>
      </c>
      <c r="M3" s="9">
        <v>323</v>
      </c>
      <c r="N3" s="4">
        <v>20</v>
      </c>
      <c r="O3" s="4">
        <v>35</v>
      </c>
      <c r="P3" s="4">
        <v>34</v>
      </c>
      <c r="Q3" s="4">
        <v>15</v>
      </c>
      <c r="R3" s="9">
        <f t="shared" ref="R3:R84" si="0">SUM(N3:Q3)</f>
        <v>104</v>
      </c>
      <c r="S3" s="8">
        <f t="shared" ref="S3:S84" si="1">SUM(N3:O3)/R3</f>
        <v>0.52884615384615385</v>
      </c>
      <c r="T3" s="4">
        <f t="shared" ref="T3:T84" si="2">N3+O3</f>
        <v>55</v>
      </c>
      <c r="U3" s="4">
        <f t="shared" ref="U3:U84" si="3">P3+Q3</f>
        <v>49</v>
      </c>
    </row>
    <row r="4" spans="1:21" x14ac:dyDescent="0.2">
      <c r="A4" s="4" t="s">
        <v>19</v>
      </c>
      <c r="B4" s="4" t="s">
        <v>163</v>
      </c>
      <c r="C4" s="4" t="s">
        <v>24</v>
      </c>
      <c r="D4" s="5">
        <v>41792</v>
      </c>
      <c r="E4" s="6" t="s">
        <v>27</v>
      </c>
      <c r="F4" s="7">
        <v>8</v>
      </c>
      <c r="G4" s="7">
        <v>7</v>
      </c>
      <c r="H4" s="7">
        <v>0.5</v>
      </c>
      <c r="I4" s="4">
        <v>45</v>
      </c>
      <c r="J4" s="8">
        <v>3</v>
      </c>
      <c r="K4" s="4">
        <v>900</v>
      </c>
      <c r="L4" s="8">
        <f>K4/F4</f>
        <v>112.5</v>
      </c>
      <c r="M4" s="9">
        <v>400</v>
      </c>
      <c r="N4" s="4">
        <v>50</v>
      </c>
      <c r="O4" s="4">
        <v>30</v>
      </c>
      <c r="P4" s="4">
        <v>20</v>
      </c>
      <c r="Q4" s="4">
        <v>10</v>
      </c>
      <c r="R4" s="9">
        <f t="shared" ref="R4" si="4">SUM(N4:Q4)</f>
        <v>110</v>
      </c>
      <c r="S4" s="8">
        <f t="shared" si="1"/>
        <v>0.72727272727272729</v>
      </c>
      <c r="T4" s="4">
        <f t="shared" si="2"/>
        <v>80</v>
      </c>
      <c r="U4" s="4">
        <f t="shared" si="3"/>
        <v>30</v>
      </c>
    </row>
    <row r="5" spans="1:21" x14ac:dyDescent="0.2">
      <c r="A5" s="4" t="s">
        <v>38</v>
      </c>
      <c r="B5" s="4" t="s">
        <v>164</v>
      </c>
      <c r="C5" s="4" t="s">
        <v>24</v>
      </c>
      <c r="D5" s="5">
        <v>41793</v>
      </c>
      <c r="E5" s="6" t="s">
        <v>31</v>
      </c>
      <c r="F5" s="7">
        <v>8</v>
      </c>
      <c r="G5" s="7">
        <v>6</v>
      </c>
      <c r="H5" s="7">
        <v>1.2</v>
      </c>
      <c r="I5" s="4">
        <v>50</v>
      </c>
      <c r="J5" s="8">
        <v>3</v>
      </c>
      <c r="K5" s="4">
        <v>800</v>
      </c>
      <c r="L5" s="8">
        <f>K5/F5</f>
        <v>100</v>
      </c>
      <c r="M5" s="9">
        <v>333</v>
      </c>
      <c r="N5" s="4">
        <v>50</v>
      </c>
      <c r="O5" s="4">
        <v>30</v>
      </c>
      <c r="P5" s="4">
        <v>20</v>
      </c>
      <c r="Q5" s="4">
        <v>10</v>
      </c>
      <c r="R5" s="9">
        <f t="shared" ref="R5:R8" si="5">SUM(N5:Q5)</f>
        <v>110</v>
      </c>
      <c r="S5" s="8">
        <f t="shared" si="1"/>
        <v>0.72727272727272729</v>
      </c>
      <c r="T5" s="4">
        <f t="shared" si="2"/>
        <v>80</v>
      </c>
      <c r="U5" s="4">
        <f t="shared" si="3"/>
        <v>30</v>
      </c>
    </row>
    <row r="6" spans="1:21" x14ac:dyDescent="0.2">
      <c r="A6" s="4" t="s">
        <v>49</v>
      </c>
      <c r="B6" s="4" t="s">
        <v>165</v>
      </c>
      <c r="C6" s="4" t="s">
        <v>24</v>
      </c>
      <c r="D6" s="5">
        <v>41794</v>
      </c>
      <c r="E6" s="6" t="s">
        <v>31</v>
      </c>
      <c r="F6" s="7">
        <v>4</v>
      </c>
      <c r="G6" s="7">
        <v>3</v>
      </c>
      <c r="H6" s="7">
        <v>0.5</v>
      </c>
      <c r="I6" s="4">
        <v>55</v>
      </c>
      <c r="J6" s="8">
        <v>3</v>
      </c>
      <c r="K6" s="4">
        <v>800</v>
      </c>
      <c r="L6" s="8">
        <f>K6/F6</f>
        <v>200</v>
      </c>
      <c r="M6" s="9">
        <v>500</v>
      </c>
      <c r="N6" s="4">
        <v>50</v>
      </c>
      <c r="O6" s="4">
        <v>30</v>
      </c>
      <c r="P6" s="4">
        <v>20</v>
      </c>
      <c r="Q6" s="4">
        <v>10</v>
      </c>
      <c r="R6" s="9">
        <f t="shared" si="5"/>
        <v>110</v>
      </c>
      <c r="S6" s="8">
        <f t="shared" si="1"/>
        <v>0.72727272727272729</v>
      </c>
      <c r="T6" s="4">
        <f t="shared" si="2"/>
        <v>80</v>
      </c>
      <c r="U6" s="4">
        <f t="shared" si="3"/>
        <v>30</v>
      </c>
    </row>
    <row r="7" spans="1:21" x14ac:dyDescent="0.2">
      <c r="A7" s="4" t="s">
        <v>60</v>
      </c>
      <c r="B7" s="4" t="s">
        <v>166</v>
      </c>
      <c r="C7" s="4" t="s">
        <v>24</v>
      </c>
      <c r="D7" s="5">
        <v>41795</v>
      </c>
      <c r="E7" s="6" t="s">
        <v>22</v>
      </c>
      <c r="F7" s="7">
        <v>8</v>
      </c>
      <c r="G7" s="7">
        <v>6</v>
      </c>
      <c r="H7" s="7">
        <v>1.4</v>
      </c>
      <c r="I7" s="4">
        <v>60</v>
      </c>
      <c r="J7" s="8">
        <v>3</v>
      </c>
      <c r="K7" s="4">
        <v>1200</v>
      </c>
      <c r="L7" s="8">
        <f>K7/F7</f>
        <v>150</v>
      </c>
      <c r="M7" s="9">
        <v>250</v>
      </c>
      <c r="N7" s="4">
        <v>50</v>
      </c>
      <c r="O7" s="4">
        <v>30</v>
      </c>
      <c r="P7" s="4">
        <v>20</v>
      </c>
      <c r="Q7" s="4">
        <v>10</v>
      </c>
      <c r="R7" s="9">
        <f t="shared" si="5"/>
        <v>110</v>
      </c>
      <c r="S7" s="8">
        <f t="shared" si="1"/>
        <v>0.72727272727272729</v>
      </c>
      <c r="T7" s="4">
        <f t="shared" si="2"/>
        <v>80</v>
      </c>
      <c r="U7" s="4">
        <f t="shared" si="3"/>
        <v>30</v>
      </c>
    </row>
    <row r="8" spans="1:21" x14ac:dyDescent="0.2">
      <c r="A8" s="4" t="s">
        <v>71</v>
      </c>
      <c r="B8" s="4" t="s">
        <v>167</v>
      </c>
      <c r="C8" s="4" t="s">
        <v>21</v>
      </c>
      <c r="D8" s="5">
        <v>41791</v>
      </c>
      <c r="E8" s="6" t="s">
        <v>25</v>
      </c>
      <c r="F8" s="7">
        <v>9</v>
      </c>
      <c r="G8" s="7">
        <v>8.1999999999999993</v>
      </c>
      <c r="H8" s="7">
        <v>0.7</v>
      </c>
      <c r="I8" s="4">
        <v>18</v>
      </c>
      <c r="J8" s="8">
        <v>2.37</v>
      </c>
      <c r="K8" s="4">
        <v>700</v>
      </c>
      <c r="L8" s="8">
        <v>80.53</v>
      </c>
      <c r="M8" s="9">
        <v>340</v>
      </c>
      <c r="N8" s="4">
        <v>77</v>
      </c>
      <c r="O8" s="4">
        <v>60</v>
      </c>
      <c r="P8" s="4">
        <v>12</v>
      </c>
      <c r="Q8" s="4">
        <v>17</v>
      </c>
      <c r="R8" s="9">
        <f t="shared" si="5"/>
        <v>166</v>
      </c>
      <c r="S8" s="8">
        <f t="shared" si="1"/>
        <v>0.82530120481927716</v>
      </c>
      <c r="T8" s="4">
        <f t="shared" si="2"/>
        <v>137</v>
      </c>
      <c r="U8" s="4">
        <f t="shared" si="3"/>
        <v>29</v>
      </c>
    </row>
    <row r="9" spans="1:21" x14ac:dyDescent="0.2">
      <c r="A9" s="4" t="s">
        <v>82</v>
      </c>
      <c r="B9" s="4" t="s">
        <v>168</v>
      </c>
      <c r="C9" s="4" t="s">
        <v>21</v>
      </c>
      <c r="D9" s="5">
        <v>41792</v>
      </c>
      <c r="E9" s="6" t="s">
        <v>29</v>
      </c>
      <c r="F9" s="7">
        <v>7.6</v>
      </c>
      <c r="G9" s="7">
        <v>6.6</v>
      </c>
      <c r="H9" s="7">
        <v>0.7</v>
      </c>
      <c r="I9" s="4">
        <v>18</v>
      </c>
      <c r="J9" s="8">
        <v>2.37</v>
      </c>
      <c r="K9" s="4">
        <v>777</v>
      </c>
      <c r="L9" s="8">
        <v>80.53</v>
      </c>
      <c r="M9" s="9">
        <v>400</v>
      </c>
      <c r="N9" s="4">
        <v>66</v>
      </c>
      <c r="O9" s="4">
        <v>38</v>
      </c>
      <c r="P9" s="4">
        <v>11</v>
      </c>
      <c r="Q9" s="4">
        <v>6</v>
      </c>
      <c r="R9" s="9">
        <f t="shared" ref="R9:R13" si="6">SUM(N9:Q9)</f>
        <v>121</v>
      </c>
      <c r="S9" s="8">
        <f t="shared" si="1"/>
        <v>0.85950413223140498</v>
      </c>
      <c r="T9" s="4">
        <f t="shared" si="2"/>
        <v>104</v>
      </c>
      <c r="U9" s="4">
        <f t="shared" si="3"/>
        <v>17</v>
      </c>
    </row>
    <row r="10" spans="1:21" x14ac:dyDescent="0.2">
      <c r="A10" s="4" t="s">
        <v>93</v>
      </c>
      <c r="B10" s="4" t="s">
        <v>169</v>
      </c>
      <c r="C10" s="4" t="s">
        <v>21</v>
      </c>
      <c r="D10" s="5">
        <v>41793</v>
      </c>
      <c r="E10" s="6" t="s">
        <v>33</v>
      </c>
      <c r="F10" s="7">
        <v>4</v>
      </c>
      <c r="G10" s="7">
        <v>3</v>
      </c>
      <c r="H10" s="7">
        <v>0.5</v>
      </c>
      <c r="I10" s="4">
        <v>18</v>
      </c>
      <c r="J10" s="8">
        <v>2.37</v>
      </c>
      <c r="K10" s="4">
        <v>700</v>
      </c>
      <c r="L10" s="8">
        <v>80.53</v>
      </c>
      <c r="M10" s="9">
        <v>433</v>
      </c>
      <c r="N10" s="4">
        <v>55</v>
      </c>
      <c r="O10" s="4">
        <v>77</v>
      </c>
      <c r="P10" s="4">
        <v>18</v>
      </c>
      <c r="Q10" s="4">
        <v>7</v>
      </c>
      <c r="R10" s="9">
        <f t="shared" si="6"/>
        <v>157</v>
      </c>
      <c r="S10" s="8">
        <f t="shared" si="1"/>
        <v>0.84076433121019112</v>
      </c>
      <c r="T10" s="4">
        <f t="shared" ref="T10:T13" si="7">N10+O10</f>
        <v>132</v>
      </c>
      <c r="U10" s="4">
        <f t="shared" ref="U10:U13" si="8">P10+Q10</f>
        <v>25</v>
      </c>
    </row>
    <row r="11" spans="1:21" x14ac:dyDescent="0.2">
      <c r="A11" s="4" t="s">
        <v>104</v>
      </c>
      <c r="B11" s="4" t="s">
        <v>171</v>
      </c>
      <c r="C11" s="4" t="s">
        <v>21</v>
      </c>
      <c r="D11" s="5">
        <v>41791</v>
      </c>
      <c r="E11" s="6" t="s">
        <v>25</v>
      </c>
      <c r="F11" s="7">
        <v>7.6</v>
      </c>
      <c r="G11" s="7">
        <v>6.6</v>
      </c>
      <c r="H11" s="7">
        <v>0.7</v>
      </c>
      <c r="I11" s="4">
        <v>18</v>
      </c>
      <c r="J11" s="8">
        <v>2.37</v>
      </c>
      <c r="K11" s="4">
        <v>600</v>
      </c>
      <c r="L11" s="8">
        <v>80.53</v>
      </c>
      <c r="M11" s="9">
        <v>355</v>
      </c>
      <c r="N11" s="4">
        <v>100</v>
      </c>
      <c r="O11" s="4">
        <v>99</v>
      </c>
      <c r="P11" s="4">
        <v>12</v>
      </c>
      <c r="Q11" s="4">
        <v>17</v>
      </c>
      <c r="R11" s="9">
        <f t="shared" si="6"/>
        <v>228</v>
      </c>
      <c r="S11" s="8">
        <f t="shared" ref="S11:S13" si="9">SUM(N11:O11)/R11</f>
        <v>0.8728070175438597</v>
      </c>
      <c r="T11" s="4">
        <f t="shared" si="7"/>
        <v>199</v>
      </c>
      <c r="U11" s="4">
        <f t="shared" si="8"/>
        <v>29</v>
      </c>
    </row>
    <row r="12" spans="1:21" x14ac:dyDescent="0.2">
      <c r="A12" s="4" t="s">
        <v>115</v>
      </c>
      <c r="B12" s="4" t="s">
        <v>170</v>
      </c>
      <c r="C12" s="4" t="s">
        <v>21</v>
      </c>
      <c r="D12" s="5">
        <v>41791</v>
      </c>
      <c r="E12" s="6" t="s">
        <v>25</v>
      </c>
      <c r="F12" s="7">
        <v>7.6</v>
      </c>
      <c r="G12" s="7">
        <v>6.6</v>
      </c>
      <c r="H12" s="7">
        <v>0.7</v>
      </c>
      <c r="I12" s="4">
        <v>18</v>
      </c>
      <c r="J12" s="8">
        <v>2.37</v>
      </c>
      <c r="K12" s="4">
        <v>1500</v>
      </c>
      <c r="L12" s="8">
        <v>80.53</v>
      </c>
      <c r="M12" s="9">
        <v>366</v>
      </c>
      <c r="N12" s="4">
        <v>88</v>
      </c>
      <c r="O12" s="4">
        <v>90</v>
      </c>
      <c r="P12" s="4">
        <v>12</v>
      </c>
      <c r="Q12" s="4">
        <v>17</v>
      </c>
      <c r="R12" s="9">
        <f t="shared" si="6"/>
        <v>207</v>
      </c>
      <c r="S12" s="8">
        <f t="shared" si="9"/>
        <v>0.85990338164251212</v>
      </c>
      <c r="T12" s="4">
        <f t="shared" si="7"/>
        <v>178</v>
      </c>
      <c r="U12" s="4">
        <f t="shared" si="8"/>
        <v>29</v>
      </c>
    </row>
    <row r="13" spans="1:21" x14ac:dyDescent="0.2">
      <c r="A13" s="4" t="s">
        <v>127</v>
      </c>
      <c r="B13" s="4" t="s">
        <v>172</v>
      </c>
      <c r="C13" s="4" t="s">
        <v>24</v>
      </c>
      <c r="D13" s="5">
        <v>41795</v>
      </c>
      <c r="E13" s="6" t="s">
        <v>22</v>
      </c>
      <c r="F13" s="7">
        <v>3</v>
      </c>
      <c r="G13" s="7">
        <v>2</v>
      </c>
      <c r="H13" s="7">
        <v>0.5</v>
      </c>
      <c r="I13" s="4">
        <v>70</v>
      </c>
      <c r="J13" s="8">
        <v>3</v>
      </c>
      <c r="K13" s="4">
        <v>800</v>
      </c>
      <c r="L13" s="8">
        <f>K13/F13</f>
        <v>266.66666666666669</v>
      </c>
      <c r="M13" s="9">
        <v>250</v>
      </c>
      <c r="N13" s="4">
        <v>72</v>
      </c>
      <c r="O13" s="4">
        <v>30</v>
      </c>
      <c r="P13" s="4">
        <v>20</v>
      </c>
      <c r="Q13" s="4">
        <v>10</v>
      </c>
      <c r="R13" s="9">
        <f t="shared" si="6"/>
        <v>132</v>
      </c>
      <c r="S13" s="8">
        <f t="shared" si="9"/>
        <v>0.77272727272727271</v>
      </c>
      <c r="T13" s="4">
        <f t="shared" si="7"/>
        <v>102</v>
      </c>
      <c r="U13" s="4">
        <f t="shared" si="8"/>
        <v>30</v>
      </c>
    </row>
    <row r="14" spans="1:21" x14ac:dyDescent="0.2">
      <c r="A14" s="4" t="s">
        <v>19</v>
      </c>
      <c r="B14" s="4" t="s">
        <v>173</v>
      </c>
      <c r="C14" s="4" t="s">
        <v>24</v>
      </c>
      <c r="D14" s="5">
        <v>41795</v>
      </c>
      <c r="E14" s="6" t="s">
        <v>22</v>
      </c>
      <c r="F14" s="7">
        <v>8</v>
      </c>
      <c r="G14" s="7">
        <v>6</v>
      </c>
      <c r="H14" s="7">
        <v>1.4</v>
      </c>
      <c r="I14" s="4">
        <v>80</v>
      </c>
      <c r="J14" s="8">
        <v>3</v>
      </c>
      <c r="K14" s="4">
        <v>1400</v>
      </c>
      <c r="L14" s="8">
        <f>K14/F14</f>
        <v>175</v>
      </c>
      <c r="M14" s="9">
        <v>400</v>
      </c>
      <c r="N14" s="4">
        <v>64</v>
      </c>
      <c r="O14" s="4">
        <v>30</v>
      </c>
      <c r="P14" s="4">
        <v>11</v>
      </c>
      <c r="Q14" s="4">
        <v>55</v>
      </c>
      <c r="R14" s="9">
        <f t="shared" ref="R14" si="10">SUM(N14:Q14)</f>
        <v>160</v>
      </c>
      <c r="S14" s="8">
        <f t="shared" ref="S14" si="11">SUM(N14:O14)/R14</f>
        <v>0.58750000000000002</v>
      </c>
      <c r="T14" s="4">
        <f t="shared" ref="T14" si="12">N14+O14</f>
        <v>94</v>
      </c>
      <c r="U14" s="4">
        <f t="shared" ref="U14" si="13">P14+Q14</f>
        <v>66</v>
      </c>
    </row>
    <row r="15" spans="1:21" x14ac:dyDescent="0.2">
      <c r="A15" s="4" t="s">
        <v>38</v>
      </c>
      <c r="B15" s="4" t="s">
        <v>174</v>
      </c>
      <c r="C15" s="4" t="s">
        <v>24</v>
      </c>
      <c r="D15" s="5">
        <v>41795</v>
      </c>
      <c r="E15" s="6" t="s">
        <v>22</v>
      </c>
      <c r="F15" s="7">
        <v>8</v>
      </c>
      <c r="G15" s="7">
        <v>6</v>
      </c>
      <c r="H15" s="7">
        <v>1.4</v>
      </c>
      <c r="I15" s="4">
        <v>80</v>
      </c>
      <c r="J15" s="8">
        <v>3</v>
      </c>
      <c r="K15" s="4">
        <v>1000</v>
      </c>
      <c r="L15" s="8">
        <f>K15/F15</f>
        <v>125</v>
      </c>
      <c r="M15" s="9">
        <v>400</v>
      </c>
      <c r="N15" s="4">
        <v>55</v>
      </c>
      <c r="O15" s="4">
        <v>44</v>
      </c>
      <c r="P15" s="4">
        <v>18</v>
      </c>
      <c r="Q15" s="4">
        <v>9</v>
      </c>
      <c r="R15" s="9">
        <f t="shared" ref="R15:R18" si="14">SUM(N15:Q15)</f>
        <v>126</v>
      </c>
      <c r="S15" s="8">
        <f t="shared" ref="S15:S18" si="15">SUM(N15:O15)/R15</f>
        <v>0.7857142857142857</v>
      </c>
      <c r="T15" s="4">
        <f t="shared" ref="T15:T18" si="16">N15+O15</f>
        <v>99</v>
      </c>
      <c r="U15" s="4">
        <f t="shared" ref="U15:U18" si="17">P15+Q15</f>
        <v>27</v>
      </c>
    </row>
    <row r="16" spans="1:21" x14ac:dyDescent="0.2">
      <c r="A16" s="4" t="s">
        <v>49</v>
      </c>
      <c r="B16" s="4" t="s">
        <v>175</v>
      </c>
      <c r="C16" s="4" t="s">
        <v>21</v>
      </c>
      <c r="D16" s="5">
        <v>41792</v>
      </c>
      <c r="E16" s="6" t="s">
        <v>29</v>
      </c>
      <c r="F16" s="7">
        <v>3</v>
      </c>
      <c r="G16" s="7">
        <v>2</v>
      </c>
      <c r="H16" s="7">
        <v>0.7</v>
      </c>
      <c r="I16" s="4">
        <v>24</v>
      </c>
      <c r="J16" s="8">
        <v>2.37</v>
      </c>
      <c r="K16" s="4">
        <v>1200</v>
      </c>
      <c r="L16" s="8">
        <v>80.53</v>
      </c>
      <c r="M16" s="9">
        <v>500</v>
      </c>
      <c r="N16" s="4">
        <v>66</v>
      </c>
      <c r="O16" s="4">
        <v>62</v>
      </c>
      <c r="P16" s="4">
        <v>17</v>
      </c>
      <c r="Q16" s="4">
        <v>16</v>
      </c>
      <c r="R16" s="9">
        <f t="shared" si="14"/>
        <v>161</v>
      </c>
      <c r="S16" s="8">
        <f t="shared" si="15"/>
        <v>0.79503105590062106</v>
      </c>
      <c r="T16" s="4">
        <f t="shared" si="16"/>
        <v>128</v>
      </c>
      <c r="U16" s="4">
        <f t="shared" si="17"/>
        <v>33</v>
      </c>
    </row>
    <row r="17" spans="1:21" x14ac:dyDescent="0.2">
      <c r="A17" s="4" t="s">
        <v>60</v>
      </c>
      <c r="B17" s="4" t="s">
        <v>176</v>
      </c>
      <c r="C17" s="4" t="s">
        <v>21</v>
      </c>
      <c r="D17" s="5">
        <v>41792</v>
      </c>
      <c r="E17" s="6" t="s">
        <v>29</v>
      </c>
      <c r="F17" s="7">
        <v>7.6</v>
      </c>
      <c r="G17" s="7">
        <v>6.6</v>
      </c>
      <c r="H17" s="7">
        <v>0.7</v>
      </c>
      <c r="I17" s="4">
        <v>29</v>
      </c>
      <c r="J17" s="8">
        <v>2.37</v>
      </c>
      <c r="K17" s="4">
        <v>1200</v>
      </c>
      <c r="L17" s="8">
        <v>80.53</v>
      </c>
      <c r="M17" s="9">
        <v>480</v>
      </c>
      <c r="N17" s="4">
        <v>77</v>
      </c>
      <c r="O17" s="4">
        <v>49</v>
      </c>
      <c r="P17" s="4">
        <v>12</v>
      </c>
      <c r="Q17" s="4">
        <v>19</v>
      </c>
      <c r="R17" s="9">
        <f t="shared" si="14"/>
        <v>157</v>
      </c>
      <c r="S17" s="8">
        <f t="shared" si="15"/>
        <v>0.80254777070063699</v>
      </c>
      <c r="T17" s="4">
        <f t="shared" si="16"/>
        <v>126</v>
      </c>
      <c r="U17" s="4">
        <f t="shared" si="17"/>
        <v>31</v>
      </c>
    </row>
    <row r="18" spans="1:21" x14ac:dyDescent="0.2">
      <c r="A18" s="4" t="s">
        <v>71</v>
      </c>
      <c r="B18" s="4" t="s">
        <v>177</v>
      </c>
      <c r="C18" s="4" t="s">
        <v>24</v>
      </c>
      <c r="D18" s="5">
        <v>41792</v>
      </c>
      <c r="E18" s="6" t="s">
        <v>27</v>
      </c>
      <c r="F18" s="7">
        <v>8</v>
      </c>
      <c r="G18" s="7">
        <v>7</v>
      </c>
      <c r="H18" s="7">
        <v>0.5</v>
      </c>
      <c r="I18" s="4">
        <v>45</v>
      </c>
      <c r="J18" s="8">
        <v>3</v>
      </c>
      <c r="K18" s="4">
        <v>900</v>
      </c>
      <c r="L18" s="8">
        <f>K18/F18</f>
        <v>112.5</v>
      </c>
      <c r="M18" s="9">
        <v>400</v>
      </c>
      <c r="N18" s="4">
        <v>80</v>
      </c>
      <c r="O18" s="4">
        <v>30</v>
      </c>
      <c r="P18" s="4">
        <v>20</v>
      </c>
      <c r="Q18" s="4">
        <v>18</v>
      </c>
      <c r="R18" s="9">
        <f t="shared" si="14"/>
        <v>148</v>
      </c>
      <c r="S18" s="8">
        <f t="shared" si="15"/>
        <v>0.7432432432432432</v>
      </c>
      <c r="T18" s="4">
        <f t="shared" si="16"/>
        <v>110</v>
      </c>
      <c r="U18" s="4">
        <f t="shared" si="17"/>
        <v>38</v>
      </c>
    </row>
    <row r="19" spans="1:21" x14ac:dyDescent="0.2">
      <c r="A19" s="4" t="s">
        <v>82</v>
      </c>
      <c r="B19" s="4" t="s">
        <v>178</v>
      </c>
      <c r="C19" s="4" t="s">
        <v>24</v>
      </c>
      <c r="D19" s="5">
        <v>41792</v>
      </c>
      <c r="E19" s="6" t="s">
        <v>27</v>
      </c>
      <c r="F19" s="7">
        <v>8</v>
      </c>
      <c r="G19" s="7">
        <v>7</v>
      </c>
      <c r="H19" s="7">
        <v>0.5</v>
      </c>
      <c r="I19" s="4">
        <v>45</v>
      </c>
      <c r="J19" s="8">
        <v>3</v>
      </c>
      <c r="K19" s="4">
        <v>1200</v>
      </c>
      <c r="L19" s="8">
        <f>K19/F19</f>
        <v>150</v>
      </c>
      <c r="M19" s="9">
        <v>500</v>
      </c>
      <c r="N19" s="4">
        <v>70</v>
      </c>
      <c r="O19" s="4">
        <v>40</v>
      </c>
      <c r="P19" s="4">
        <v>11</v>
      </c>
      <c r="Q19" s="4">
        <v>19</v>
      </c>
      <c r="R19" s="9">
        <f t="shared" ref="R19:R21" si="18">SUM(N19:Q19)</f>
        <v>140</v>
      </c>
      <c r="S19" s="8">
        <f t="shared" ref="S19:S21" si="19">SUM(N19:O19)/R19</f>
        <v>0.7857142857142857</v>
      </c>
      <c r="T19" s="4">
        <f t="shared" ref="T19:T21" si="20">N19+O19</f>
        <v>110</v>
      </c>
      <c r="U19" s="4">
        <f t="shared" ref="U19:U21" si="21">P19+Q19</f>
        <v>30</v>
      </c>
    </row>
    <row r="20" spans="1:21" x14ac:dyDescent="0.2">
      <c r="A20" s="4" t="s">
        <v>93</v>
      </c>
      <c r="B20" s="4" t="s">
        <v>179</v>
      </c>
      <c r="C20" s="4" t="s">
        <v>21</v>
      </c>
      <c r="D20" s="5">
        <v>41793</v>
      </c>
      <c r="E20" s="6" t="s">
        <v>33</v>
      </c>
      <c r="F20" s="7">
        <v>4</v>
      </c>
      <c r="G20" s="7">
        <v>3</v>
      </c>
      <c r="H20" s="7">
        <v>0.7</v>
      </c>
      <c r="I20" s="4">
        <v>25</v>
      </c>
      <c r="J20" s="8">
        <v>2.37</v>
      </c>
      <c r="K20" s="4">
        <v>1177</v>
      </c>
      <c r="L20" s="8">
        <v>80.53</v>
      </c>
      <c r="M20" s="9">
        <v>380</v>
      </c>
      <c r="N20" s="4">
        <v>28</v>
      </c>
      <c r="O20" s="4">
        <v>77</v>
      </c>
      <c r="P20" s="4">
        <v>15</v>
      </c>
      <c r="Q20" s="4">
        <v>9</v>
      </c>
      <c r="R20" s="9">
        <f t="shared" si="18"/>
        <v>129</v>
      </c>
      <c r="S20" s="8">
        <f t="shared" si="19"/>
        <v>0.81395348837209303</v>
      </c>
      <c r="T20" s="4">
        <f t="shared" si="20"/>
        <v>105</v>
      </c>
      <c r="U20" s="4">
        <f t="shared" si="21"/>
        <v>24</v>
      </c>
    </row>
    <row r="21" spans="1:21" x14ac:dyDescent="0.2">
      <c r="A21" s="4" t="s">
        <v>104</v>
      </c>
      <c r="B21" s="4" t="s">
        <v>180</v>
      </c>
      <c r="C21" s="4" t="s">
        <v>21</v>
      </c>
      <c r="D21" s="5">
        <v>41793</v>
      </c>
      <c r="E21" s="6" t="s">
        <v>33</v>
      </c>
      <c r="F21" s="7">
        <v>7.6</v>
      </c>
      <c r="G21" s="7">
        <v>6.6</v>
      </c>
      <c r="H21" s="7">
        <v>0.7</v>
      </c>
      <c r="I21" s="4">
        <v>26</v>
      </c>
      <c r="J21" s="8">
        <v>2.37</v>
      </c>
      <c r="K21" s="4">
        <v>1250</v>
      </c>
      <c r="L21" s="8">
        <v>80.53</v>
      </c>
      <c r="M21" s="9">
        <v>377</v>
      </c>
      <c r="N21" s="4">
        <v>66</v>
      </c>
      <c r="O21" s="4">
        <v>77</v>
      </c>
      <c r="P21" s="4">
        <v>18</v>
      </c>
      <c r="Q21" s="4">
        <v>7</v>
      </c>
      <c r="R21" s="9">
        <f t="shared" si="18"/>
        <v>168</v>
      </c>
      <c r="S21" s="8">
        <f t="shared" si="19"/>
        <v>0.85119047619047616</v>
      </c>
      <c r="T21" s="4">
        <f t="shared" si="20"/>
        <v>143</v>
      </c>
      <c r="U21" s="4">
        <f t="shared" si="21"/>
        <v>25</v>
      </c>
    </row>
    <row r="22" spans="1:21" x14ac:dyDescent="0.2">
      <c r="A22" s="4" t="s">
        <v>19</v>
      </c>
      <c r="B22" s="4" t="s">
        <v>26</v>
      </c>
      <c r="C22" s="4" t="s">
        <v>21</v>
      </c>
      <c r="D22" s="5">
        <v>41791</v>
      </c>
      <c r="E22" s="6" t="s">
        <v>27</v>
      </c>
      <c r="F22" s="7">
        <v>8</v>
      </c>
      <c r="G22" s="7">
        <v>7</v>
      </c>
      <c r="H22" s="7">
        <v>0.3</v>
      </c>
      <c r="I22" s="4">
        <v>16</v>
      </c>
      <c r="J22" s="8">
        <v>2</v>
      </c>
      <c r="K22" s="4">
        <v>544</v>
      </c>
      <c r="L22" s="8">
        <v>68</v>
      </c>
      <c r="M22" s="9">
        <v>310</v>
      </c>
      <c r="N22" s="4">
        <v>29</v>
      </c>
      <c r="O22" s="4">
        <v>32</v>
      </c>
      <c r="P22" s="4">
        <v>30</v>
      </c>
      <c r="Q22" s="4">
        <v>11</v>
      </c>
      <c r="R22" s="9">
        <f t="shared" si="0"/>
        <v>102</v>
      </c>
      <c r="S22" s="8">
        <f t="shared" si="1"/>
        <v>0.59803921568627449</v>
      </c>
      <c r="T22" s="4">
        <f t="shared" si="2"/>
        <v>61</v>
      </c>
      <c r="U22" s="4">
        <f t="shared" si="3"/>
        <v>41</v>
      </c>
    </row>
    <row r="23" spans="1:21" x14ac:dyDescent="0.2">
      <c r="A23" s="4" t="s">
        <v>19</v>
      </c>
      <c r="B23" s="4" t="s">
        <v>28</v>
      </c>
      <c r="C23" s="4" t="s">
        <v>24</v>
      </c>
      <c r="D23" s="5">
        <v>41791</v>
      </c>
      <c r="E23" s="6" t="s">
        <v>29</v>
      </c>
      <c r="F23" s="7">
        <v>8.3000000000000007</v>
      </c>
      <c r="G23" s="7">
        <v>7.3</v>
      </c>
      <c r="H23" s="7">
        <v>0.8</v>
      </c>
      <c r="I23" s="4">
        <v>21</v>
      </c>
      <c r="J23" s="8">
        <v>2.5299999999999998</v>
      </c>
      <c r="K23" s="4">
        <v>714</v>
      </c>
      <c r="L23" s="8">
        <v>86.02</v>
      </c>
      <c r="M23" s="9">
        <v>327</v>
      </c>
      <c r="N23" s="4">
        <v>25</v>
      </c>
      <c r="O23" s="4">
        <v>36</v>
      </c>
      <c r="P23" s="4">
        <v>33</v>
      </c>
      <c r="Q23" s="4">
        <v>12</v>
      </c>
      <c r="R23" s="9">
        <f t="shared" si="0"/>
        <v>106</v>
      </c>
      <c r="S23" s="8">
        <f t="shared" si="1"/>
        <v>0.57547169811320753</v>
      </c>
      <c r="T23" s="4">
        <f t="shared" si="2"/>
        <v>61</v>
      </c>
      <c r="U23" s="4">
        <f t="shared" si="3"/>
        <v>45</v>
      </c>
    </row>
    <row r="24" spans="1:21" x14ac:dyDescent="0.2">
      <c r="A24" s="4" t="s">
        <v>19</v>
      </c>
      <c r="B24" s="4" t="s">
        <v>30</v>
      </c>
      <c r="C24" s="4" t="s">
        <v>21</v>
      </c>
      <c r="D24" s="5">
        <v>41791</v>
      </c>
      <c r="E24" s="6" t="s">
        <v>31</v>
      </c>
      <c r="F24" s="7">
        <v>7.3</v>
      </c>
      <c r="G24" s="7">
        <v>6.3</v>
      </c>
      <c r="H24" s="7">
        <v>0.2</v>
      </c>
      <c r="I24" s="4">
        <v>23</v>
      </c>
      <c r="J24" s="8">
        <v>3.15</v>
      </c>
      <c r="K24" s="4">
        <v>782</v>
      </c>
      <c r="L24" s="8">
        <v>107.12</v>
      </c>
      <c r="M24" s="9">
        <v>367</v>
      </c>
      <c r="N24" s="4">
        <v>27</v>
      </c>
      <c r="O24" s="4">
        <v>37</v>
      </c>
      <c r="P24" s="4">
        <v>36</v>
      </c>
      <c r="Q24" s="4">
        <v>12</v>
      </c>
      <c r="R24" s="9">
        <f t="shared" si="0"/>
        <v>112</v>
      </c>
      <c r="S24" s="8">
        <f t="shared" si="1"/>
        <v>0.5714285714285714</v>
      </c>
      <c r="T24" s="4">
        <f t="shared" si="2"/>
        <v>64</v>
      </c>
      <c r="U24" s="4">
        <f t="shared" si="3"/>
        <v>48</v>
      </c>
    </row>
    <row r="25" spans="1:21" x14ac:dyDescent="0.2">
      <c r="A25" s="4" t="s">
        <v>19</v>
      </c>
      <c r="B25" s="4" t="s">
        <v>32</v>
      </c>
      <c r="C25" s="4" t="s">
        <v>24</v>
      </c>
      <c r="D25" s="5">
        <v>41791</v>
      </c>
      <c r="E25" s="6" t="s">
        <v>33</v>
      </c>
      <c r="F25" s="7">
        <v>7.9</v>
      </c>
      <c r="G25" s="7">
        <v>6.9</v>
      </c>
      <c r="H25" s="7">
        <v>0.6</v>
      </c>
      <c r="I25" s="4">
        <v>24</v>
      </c>
      <c r="J25" s="8">
        <v>3.04</v>
      </c>
      <c r="K25" s="4">
        <v>816</v>
      </c>
      <c r="L25" s="8">
        <v>103.29</v>
      </c>
      <c r="M25" s="9">
        <v>379</v>
      </c>
      <c r="N25" s="4">
        <v>23</v>
      </c>
      <c r="O25" s="4">
        <v>37</v>
      </c>
      <c r="P25" s="4">
        <v>33</v>
      </c>
      <c r="Q25" s="4">
        <v>11</v>
      </c>
      <c r="R25" s="9">
        <f t="shared" si="0"/>
        <v>104</v>
      </c>
      <c r="S25" s="8">
        <f t="shared" si="1"/>
        <v>0.57692307692307687</v>
      </c>
      <c r="T25" s="4">
        <f t="shared" si="2"/>
        <v>60</v>
      </c>
      <c r="U25" s="4">
        <f t="shared" si="3"/>
        <v>44</v>
      </c>
    </row>
    <row r="26" spans="1:21" x14ac:dyDescent="0.2">
      <c r="A26" s="4" t="s">
        <v>19</v>
      </c>
      <c r="B26" s="4" t="s">
        <v>34</v>
      </c>
      <c r="C26" s="4" t="s">
        <v>21</v>
      </c>
      <c r="D26" s="5">
        <v>41791</v>
      </c>
      <c r="E26" s="6" t="s">
        <v>22</v>
      </c>
      <c r="F26" s="7">
        <v>7.6</v>
      </c>
      <c r="G26" s="7">
        <v>6.6</v>
      </c>
      <c r="H26" s="7">
        <v>0.5</v>
      </c>
      <c r="I26" s="4">
        <v>15</v>
      </c>
      <c r="J26" s="8">
        <v>1.97</v>
      </c>
      <c r="K26" s="4">
        <v>510</v>
      </c>
      <c r="L26" s="8">
        <v>67.11</v>
      </c>
      <c r="M26" s="9">
        <v>302</v>
      </c>
      <c r="N26" s="4">
        <v>24</v>
      </c>
      <c r="O26" s="4">
        <v>37</v>
      </c>
      <c r="P26" s="4">
        <v>33</v>
      </c>
      <c r="Q26" s="4">
        <v>12</v>
      </c>
      <c r="R26" s="9">
        <f t="shared" si="0"/>
        <v>106</v>
      </c>
      <c r="S26" s="8">
        <f t="shared" si="1"/>
        <v>0.57547169811320753</v>
      </c>
      <c r="T26" s="4">
        <f t="shared" si="2"/>
        <v>61</v>
      </c>
      <c r="U26" s="4">
        <f t="shared" si="3"/>
        <v>45</v>
      </c>
    </row>
    <row r="27" spans="1:21" x14ac:dyDescent="0.2">
      <c r="A27" s="4" t="s">
        <v>19</v>
      </c>
      <c r="B27" s="4" t="s">
        <v>35</v>
      </c>
      <c r="C27" s="4" t="s">
        <v>24</v>
      </c>
      <c r="D27" s="5">
        <v>41791</v>
      </c>
      <c r="E27" s="6" t="s">
        <v>25</v>
      </c>
      <c r="F27" s="7">
        <v>7</v>
      </c>
      <c r="G27" s="7">
        <v>6</v>
      </c>
      <c r="H27" s="7">
        <v>0.7</v>
      </c>
      <c r="I27" s="4">
        <v>19</v>
      </c>
      <c r="J27" s="8">
        <v>2.71</v>
      </c>
      <c r="K27" s="4">
        <v>646</v>
      </c>
      <c r="L27" s="8">
        <v>92.29</v>
      </c>
      <c r="M27" s="9">
        <v>380</v>
      </c>
      <c r="N27" s="4">
        <v>21</v>
      </c>
      <c r="O27" s="4">
        <v>32</v>
      </c>
      <c r="P27" s="4">
        <v>33</v>
      </c>
      <c r="Q27" s="4">
        <v>11</v>
      </c>
      <c r="R27" s="9">
        <f t="shared" si="0"/>
        <v>97</v>
      </c>
      <c r="S27" s="8">
        <f t="shared" si="1"/>
        <v>0.54639175257731953</v>
      </c>
      <c r="T27" s="4">
        <f t="shared" si="2"/>
        <v>53</v>
      </c>
      <c r="U27" s="4">
        <f t="shared" si="3"/>
        <v>44</v>
      </c>
    </row>
    <row r="28" spans="1:21" x14ac:dyDescent="0.2">
      <c r="A28" s="4" t="s">
        <v>19</v>
      </c>
      <c r="B28" s="4" t="s">
        <v>36</v>
      </c>
      <c r="C28" s="4" t="s">
        <v>21</v>
      </c>
      <c r="D28" s="5">
        <v>41791</v>
      </c>
      <c r="E28" s="6" t="s">
        <v>27</v>
      </c>
      <c r="F28" s="7">
        <v>7.5</v>
      </c>
      <c r="G28" s="7">
        <v>6.5</v>
      </c>
      <c r="H28" s="7">
        <v>0.3</v>
      </c>
      <c r="I28" s="4">
        <v>20</v>
      </c>
      <c r="J28" s="8">
        <v>2.67</v>
      </c>
      <c r="K28" s="4">
        <v>680</v>
      </c>
      <c r="L28" s="8">
        <v>90.67</v>
      </c>
      <c r="M28" s="9">
        <v>394</v>
      </c>
      <c r="N28" s="4">
        <v>30</v>
      </c>
      <c r="O28" s="4">
        <v>38</v>
      </c>
      <c r="P28" s="4">
        <v>35</v>
      </c>
      <c r="Q28" s="4">
        <v>13</v>
      </c>
      <c r="R28" s="9">
        <f t="shared" si="0"/>
        <v>116</v>
      </c>
      <c r="S28" s="8">
        <f t="shared" si="1"/>
        <v>0.58620689655172409</v>
      </c>
      <c r="T28" s="4">
        <f t="shared" si="2"/>
        <v>68</v>
      </c>
      <c r="U28" s="4">
        <f t="shared" si="3"/>
        <v>48</v>
      </c>
    </row>
    <row r="29" spans="1:21" x14ac:dyDescent="0.2">
      <c r="A29" s="4" t="s">
        <v>19</v>
      </c>
      <c r="B29" s="4" t="s">
        <v>37</v>
      </c>
      <c r="C29" s="4" t="s">
        <v>24</v>
      </c>
      <c r="D29" s="5">
        <v>41791</v>
      </c>
      <c r="E29" s="6" t="s">
        <v>29</v>
      </c>
      <c r="F29" s="7">
        <v>8</v>
      </c>
      <c r="G29" s="7">
        <v>7</v>
      </c>
      <c r="H29" s="7">
        <v>0.8</v>
      </c>
      <c r="I29" s="4">
        <v>24</v>
      </c>
      <c r="J29" s="8">
        <v>3</v>
      </c>
      <c r="K29" s="4">
        <v>816</v>
      </c>
      <c r="L29" s="8">
        <v>102</v>
      </c>
      <c r="M29" s="9">
        <v>321</v>
      </c>
      <c r="N29" s="4">
        <v>27</v>
      </c>
      <c r="O29" s="4">
        <v>32</v>
      </c>
      <c r="P29" s="4">
        <v>40</v>
      </c>
      <c r="Q29" s="4">
        <v>14</v>
      </c>
      <c r="R29" s="9">
        <f t="shared" si="0"/>
        <v>113</v>
      </c>
      <c r="S29" s="8">
        <f t="shared" si="1"/>
        <v>0.52212389380530977</v>
      </c>
      <c r="T29" s="4">
        <f t="shared" si="2"/>
        <v>59</v>
      </c>
      <c r="U29" s="4">
        <f t="shared" si="3"/>
        <v>54</v>
      </c>
    </row>
    <row r="30" spans="1:21" x14ac:dyDescent="0.2">
      <c r="A30" s="4" t="s">
        <v>38</v>
      </c>
      <c r="B30" s="4" t="s">
        <v>39</v>
      </c>
      <c r="C30" s="4" t="s">
        <v>21</v>
      </c>
      <c r="D30" s="5">
        <v>41791</v>
      </c>
      <c r="E30" s="6" t="s">
        <v>31</v>
      </c>
      <c r="F30" s="7">
        <v>8.3000000000000007</v>
      </c>
      <c r="G30" s="7">
        <v>7.3</v>
      </c>
      <c r="H30" s="7">
        <v>0.2</v>
      </c>
      <c r="I30" s="4">
        <v>25</v>
      </c>
      <c r="J30" s="8">
        <v>3.01</v>
      </c>
      <c r="K30" s="4">
        <v>700</v>
      </c>
      <c r="L30" s="8">
        <v>102.41</v>
      </c>
      <c r="M30" s="9">
        <v>348</v>
      </c>
      <c r="N30" s="4">
        <v>20</v>
      </c>
      <c r="O30" s="4">
        <v>38</v>
      </c>
      <c r="P30" s="4">
        <v>30</v>
      </c>
      <c r="Q30" s="4">
        <v>10</v>
      </c>
      <c r="R30" s="9">
        <f t="shared" si="0"/>
        <v>98</v>
      </c>
      <c r="S30" s="8">
        <f t="shared" si="1"/>
        <v>0.59183673469387754</v>
      </c>
      <c r="T30" s="4">
        <f t="shared" si="2"/>
        <v>58</v>
      </c>
      <c r="U30" s="4">
        <f t="shared" si="3"/>
        <v>40</v>
      </c>
    </row>
    <row r="31" spans="1:21" x14ac:dyDescent="0.2">
      <c r="A31" s="4" t="s">
        <v>38</v>
      </c>
      <c r="B31" s="4" t="s">
        <v>40</v>
      </c>
      <c r="C31" s="4" t="s">
        <v>24</v>
      </c>
      <c r="D31" s="5">
        <v>41791</v>
      </c>
      <c r="E31" s="6" t="s">
        <v>33</v>
      </c>
      <c r="F31" s="7">
        <v>7.3</v>
      </c>
      <c r="G31" s="7">
        <v>6.3</v>
      </c>
      <c r="H31" s="7">
        <v>0.6</v>
      </c>
      <c r="I31" s="4">
        <v>21</v>
      </c>
      <c r="J31" s="8">
        <v>2.88</v>
      </c>
      <c r="K31" s="4">
        <v>714</v>
      </c>
      <c r="L31" s="8">
        <v>97.81</v>
      </c>
      <c r="M31" s="9">
        <v>381</v>
      </c>
      <c r="N31" s="4">
        <v>23</v>
      </c>
      <c r="O31" s="4">
        <v>34</v>
      </c>
      <c r="P31" s="4">
        <v>36</v>
      </c>
      <c r="Q31" s="4">
        <v>11</v>
      </c>
      <c r="R31" s="9">
        <f t="shared" si="0"/>
        <v>104</v>
      </c>
      <c r="S31" s="8">
        <f t="shared" si="1"/>
        <v>0.54807692307692313</v>
      </c>
      <c r="T31" s="4">
        <f t="shared" si="2"/>
        <v>57</v>
      </c>
      <c r="U31" s="4">
        <f t="shared" si="3"/>
        <v>47</v>
      </c>
    </row>
    <row r="32" spans="1:21" x14ac:dyDescent="0.2">
      <c r="A32" s="4" t="s">
        <v>38</v>
      </c>
      <c r="B32" s="4" t="s">
        <v>41</v>
      </c>
      <c r="C32" s="4" t="s">
        <v>21</v>
      </c>
      <c r="D32" s="5">
        <v>41791</v>
      </c>
      <c r="E32" s="6" t="s">
        <v>22</v>
      </c>
      <c r="F32" s="7">
        <v>7.9</v>
      </c>
      <c r="G32" s="7">
        <v>6.9</v>
      </c>
      <c r="H32" s="7">
        <v>0.5</v>
      </c>
      <c r="I32" s="4">
        <v>24</v>
      </c>
      <c r="J32" s="8">
        <v>3.04</v>
      </c>
      <c r="K32" s="4">
        <v>816</v>
      </c>
      <c r="L32" s="8">
        <v>103.29</v>
      </c>
      <c r="M32" s="9">
        <v>335</v>
      </c>
      <c r="N32" s="4">
        <v>28</v>
      </c>
      <c r="O32" s="4">
        <v>31</v>
      </c>
      <c r="P32" s="4">
        <v>33</v>
      </c>
      <c r="Q32" s="4">
        <v>15</v>
      </c>
      <c r="R32" s="9">
        <f t="shared" si="0"/>
        <v>107</v>
      </c>
      <c r="S32" s="8">
        <f t="shared" si="1"/>
        <v>0.55140186915887845</v>
      </c>
      <c r="T32" s="4">
        <f t="shared" si="2"/>
        <v>59</v>
      </c>
      <c r="U32" s="4">
        <f t="shared" si="3"/>
        <v>48</v>
      </c>
    </row>
    <row r="33" spans="1:21" x14ac:dyDescent="0.2">
      <c r="A33" s="4" t="s">
        <v>38</v>
      </c>
      <c r="B33" s="4" t="s">
        <v>42</v>
      </c>
      <c r="C33" s="4" t="s">
        <v>24</v>
      </c>
      <c r="D33" s="5">
        <v>41791</v>
      </c>
      <c r="E33" s="6" t="s">
        <v>25</v>
      </c>
      <c r="F33" s="7">
        <v>7.6</v>
      </c>
      <c r="G33" s="7">
        <v>6.6</v>
      </c>
      <c r="H33" s="7">
        <v>0.7</v>
      </c>
      <c r="I33" s="4">
        <v>18</v>
      </c>
      <c r="J33" s="8">
        <v>2.37</v>
      </c>
      <c r="K33" s="4">
        <v>612</v>
      </c>
      <c r="L33" s="8">
        <v>80.53</v>
      </c>
      <c r="M33" s="9">
        <v>327</v>
      </c>
      <c r="N33" s="4">
        <v>23</v>
      </c>
      <c r="O33" s="4">
        <v>30</v>
      </c>
      <c r="P33" s="4">
        <v>33</v>
      </c>
      <c r="Q33" s="4">
        <v>11</v>
      </c>
      <c r="R33" s="9">
        <f t="shared" si="0"/>
        <v>97</v>
      </c>
      <c r="S33" s="8">
        <f t="shared" si="1"/>
        <v>0.54639175257731953</v>
      </c>
      <c r="T33" s="4">
        <f t="shared" si="2"/>
        <v>53</v>
      </c>
      <c r="U33" s="4">
        <f t="shared" si="3"/>
        <v>44</v>
      </c>
    </row>
    <row r="34" spans="1:21" x14ac:dyDescent="0.2">
      <c r="A34" s="4" t="s">
        <v>38</v>
      </c>
      <c r="B34" s="4" t="s">
        <v>43</v>
      </c>
      <c r="C34" s="4" t="s">
        <v>21</v>
      </c>
      <c r="D34" s="5">
        <v>41791</v>
      </c>
      <c r="E34" s="6" t="s">
        <v>27</v>
      </c>
      <c r="F34" s="7">
        <v>7</v>
      </c>
      <c r="G34" s="7">
        <v>6</v>
      </c>
      <c r="H34" s="7">
        <v>0.3</v>
      </c>
      <c r="I34" s="4">
        <v>23</v>
      </c>
      <c r="J34" s="8">
        <v>3.29</v>
      </c>
      <c r="K34" s="4">
        <v>782</v>
      </c>
      <c r="L34" s="8">
        <v>111.71</v>
      </c>
      <c r="M34" s="9">
        <v>369</v>
      </c>
      <c r="N34" s="4">
        <v>21</v>
      </c>
      <c r="O34" s="4">
        <v>40</v>
      </c>
      <c r="P34" s="4">
        <v>34</v>
      </c>
      <c r="Q34" s="4">
        <v>10</v>
      </c>
      <c r="R34" s="9">
        <f t="shared" si="0"/>
        <v>105</v>
      </c>
      <c r="S34" s="8">
        <f t="shared" si="1"/>
        <v>0.580952380952381</v>
      </c>
      <c r="T34" s="4">
        <f t="shared" si="2"/>
        <v>61</v>
      </c>
      <c r="U34" s="4">
        <f t="shared" si="3"/>
        <v>44</v>
      </c>
    </row>
    <row r="35" spans="1:21" x14ac:dyDescent="0.2">
      <c r="A35" s="4" t="s">
        <v>38</v>
      </c>
      <c r="B35" s="4" t="s">
        <v>44</v>
      </c>
      <c r="C35" s="4" t="s">
        <v>24</v>
      </c>
      <c r="D35" s="5">
        <v>41791</v>
      </c>
      <c r="E35" s="6" t="s">
        <v>29</v>
      </c>
      <c r="F35" s="7">
        <v>7.5</v>
      </c>
      <c r="G35" s="7">
        <v>6.5</v>
      </c>
      <c r="H35" s="7">
        <v>0.8</v>
      </c>
      <c r="I35" s="4">
        <v>24</v>
      </c>
      <c r="J35" s="8">
        <v>3.2</v>
      </c>
      <c r="K35" s="4">
        <v>816</v>
      </c>
      <c r="L35" s="8">
        <v>108.8</v>
      </c>
      <c r="M35" s="9">
        <v>365</v>
      </c>
      <c r="N35" s="4">
        <v>29</v>
      </c>
      <c r="O35" s="4">
        <v>34</v>
      </c>
      <c r="P35" s="4">
        <v>36</v>
      </c>
      <c r="Q35" s="4">
        <v>14</v>
      </c>
      <c r="R35" s="9">
        <f t="shared" si="0"/>
        <v>113</v>
      </c>
      <c r="S35" s="8">
        <f t="shared" si="1"/>
        <v>0.55752212389380529</v>
      </c>
      <c r="T35" s="4">
        <f t="shared" si="2"/>
        <v>63</v>
      </c>
      <c r="U35" s="4">
        <f t="shared" si="3"/>
        <v>50</v>
      </c>
    </row>
    <row r="36" spans="1:21" x14ac:dyDescent="0.2">
      <c r="A36" s="4" t="s">
        <v>38</v>
      </c>
      <c r="B36" s="4" t="s">
        <v>45</v>
      </c>
      <c r="C36" s="4" t="s">
        <v>21</v>
      </c>
      <c r="D36" s="5">
        <v>41791</v>
      </c>
      <c r="E36" s="6" t="s">
        <v>31</v>
      </c>
      <c r="F36" s="7">
        <v>8</v>
      </c>
      <c r="G36" s="7">
        <v>7</v>
      </c>
      <c r="H36" s="7">
        <v>0.2</v>
      </c>
      <c r="I36" s="4">
        <v>19</v>
      </c>
      <c r="J36" s="8">
        <v>2.38</v>
      </c>
      <c r="K36" s="4">
        <v>646</v>
      </c>
      <c r="L36" s="8">
        <v>80.75</v>
      </c>
      <c r="M36" s="9">
        <v>370</v>
      </c>
      <c r="N36" s="4">
        <v>27</v>
      </c>
      <c r="O36" s="4">
        <v>38</v>
      </c>
      <c r="P36" s="4">
        <v>33</v>
      </c>
      <c r="Q36" s="4">
        <v>14</v>
      </c>
      <c r="R36" s="9">
        <f t="shared" si="0"/>
        <v>112</v>
      </c>
      <c r="S36" s="8">
        <f t="shared" si="1"/>
        <v>0.5803571428571429</v>
      </c>
      <c r="T36" s="4">
        <f t="shared" si="2"/>
        <v>65</v>
      </c>
      <c r="U36" s="4">
        <f t="shared" si="3"/>
        <v>47</v>
      </c>
    </row>
    <row r="37" spans="1:21" x14ac:dyDescent="0.2">
      <c r="A37" s="4" t="s">
        <v>38</v>
      </c>
      <c r="B37" s="4" t="s">
        <v>46</v>
      </c>
      <c r="C37" s="4" t="s">
        <v>24</v>
      </c>
      <c r="D37" s="5">
        <v>41791</v>
      </c>
      <c r="E37" s="6" t="s">
        <v>33</v>
      </c>
      <c r="F37" s="7">
        <v>8.3000000000000007</v>
      </c>
      <c r="G37" s="7">
        <v>7.3</v>
      </c>
      <c r="H37" s="7">
        <v>0.6</v>
      </c>
      <c r="I37" s="4">
        <v>15</v>
      </c>
      <c r="J37" s="8">
        <v>1.81</v>
      </c>
      <c r="K37" s="4">
        <v>510</v>
      </c>
      <c r="L37" s="8">
        <v>61.45</v>
      </c>
      <c r="M37" s="9">
        <v>302</v>
      </c>
      <c r="N37" s="4">
        <v>21</v>
      </c>
      <c r="O37" s="4">
        <v>34</v>
      </c>
      <c r="P37" s="4">
        <v>36</v>
      </c>
      <c r="Q37" s="4">
        <v>13</v>
      </c>
      <c r="R37" s="9">
        <f t="shared" si="0"/>
        <v>104</v>
      </c>
      <c r="S37" s="8">
        <f t="shared" si="1"/>
        <v>0.52884615384615385</v>
      </c>
      <c r="T37" s="4">
        <f t="shared" si="2"/>
        <v>55</v>
      </c>
      <c r="U37" s="4">
        <f t="shared" si="3"/>
        <v>49</v>
      </c>
    </row>
    <row r="38" spans="1:21" x14ac:dyDescent="0.2">
      <c r="A38" s="4" t="s">
        <v>38</v>
      </c>
      <c r="B38" s="4" t="s">
        <v>47</v>
      </c>
      <c r="C38" s="4" t="s">
        <v>21</v>
      </c>
      <c r="D38" s="5">
        <v>41791</v>
      </c>
      <c r="E38" s="6" t="s">
        <v>22</v>
      </c>
      <c r="F38" s="7">
        <v>7.3</v>
      </c>
      <c r="G38" s="7">
        <v>6.3</v>
      </c>
      <c r="H38" s="7">
        <v>0.5</v>
      </c>
      <c r="I38" s="4">
        <v>18</v>
      </c>
      <c r="J38" s="8">
        <v>2.4700000000000002</v>
      </c>
      <c r="K38" s="4">
        <v>612</v>
      </c>
      <c r="L38" s="8">
        <v>83.84</v>
      </c>
      <c r="M38" s="9">
        <v>316</v>
      </c>
      <c r="N38" s="4">
        <v>28</v>
      </c>
      <c r="O38" s="4">
        <v>33</v>
      </c>
      <c r="P38" s="4">
        <v>34</v>
      </c>
      <c r="Q38" s="4">
        <v>11</v>
      </c>
      <c r="R38" s="9">
        <f t="shared" si="0"/>
        <v>106</v>
      </c>
      <c r="S38" s="8">
        <f t="shared" si="1"/>
        <v>0.57547169811320753</v>
      </c>
      <c r="T38" s="4">
        <f t="shared" si="2"/>
        <v>61</v>
      </c>
      <c r="U38" s="4">
        <f t="shared" si="3"/>
        <v>45</v>
      </c>
    </row>
    <row r="39" spans="1:21" x14ac:dyDescent="0.2">
      <c r="A39" s="4" t="s">
        <v>38</v>
      </c>
      <c r="B39" s="4" t="s">
        <v>48</v>
      </c>
      <c r="C39" s="4" t="s">
        <v>24</v>
      </c>
      <c r="D39" s="5">
        <v>41791</v>
      </c>
      <c r="E39" s="6" t="s">
        <v>25</v>
      </c>
      <c r="F39" s="7">
        <v>7.9</v>
      </c>
      <c r="G39" s="7">
        <v>6.9</v>
      </c>
      <c r="H39" s="7">
        <v>0.7</v>
      </c>
      <c r="I39" s="4">
        <v>25</v>
      </c>
      <c r="J39" s="8">
        <v>3.16</v>
      </c>
      <c r="K39" s="4">
        <v>850</v>
      </c>
      <c r="L39" s="8">
        <v>107.59</v>
      </c>
      <c r="M39" s="9">
        <v>330</v>
      </c>
      <c r="N39" s="4">
        <v>24</v>
      </c>
      <c r="O39" s="4">
        <v>32</v>
      </c>
      <c r="P39" s="4">
        <v>30</v>
      </c>
      <c r="Q39" s="4">
        <v>10</v>
      </c>
      <c r="R39" s="9">
        <f t="shared" si="0"/>
        <v>96</v>
      </c>
      <c r="S39" s="8">
        <f t="shared" si="1"/>
        <v>0.58333333333333337</v>
      </c>
      <c r="T39" s="4">
        <f t="shared" si="2"/>
        <v>56</v>
      </c>
      <c r="U39" s="4">
        <f t="shared" si="3"/>
        <v>40</v>
      </c>
    </row>
    <row r="40" spans="1:21" x14ac:dyDescent="0.2">
      <c r="A40" s="4" t="s">
        <v>49</v>
      </c>
      <c r="B40" s="4" t="s">
        <v>50</v>
      </c>
      <c r="C40" s="4" t="s">
        <v>21</v>
      </c>
      <c r="D40" s="5">
        <v>41791</v>
      </c>
      <c r="E40" s="6" t="s">
        <v>27</v>
      </c>
      <c r="F40" s="7">
        <v>7.6</v>
      </c>
      <c r="G40" s="7">
        <v>6.6</v>
      </c>
      <c r="H40" s="7">
        <v>0.3</v>
      </c>
      <c r="I40" s="4">
        <v>15</v>
      </c>
      <c r="J40" s="8">
        <v>1.97</v>
      </c>
      <c r="K40" s="4">
        <v>510</v>
      </c>
      <c r="L40" s="8">
        <v>67.11</v>
      </c>
      <c r="M40" s="9">
        <v>356</v>
      </c>
      <c r="N40" s="4">
        <v>21</v>
      </c>
      <c r="O40" s="4">
        <v>35</v>
      </c>
      <c r="P40" s="4">
        <v>35</v>
      </c>
      <c r="Q40" s="4">
        <v>10</v>
      </c>
      <c r="R40" s="9">
        <f t="shared" si="0"/>
        <v>101</v>
      </c>
      <c r="S40" s="8">
        <f t="shared" si="1"/>
        <v>0.5544554455445545</v>
      </c>
      <c r="T40" s="4">
        <f t="shared" si="2"/>
        <v>56</v>
      </c>
      <c r="U40" s="4">
        <f t="shared" si="3"/>
        <v>45</v>
      </c>
    </row>
    <row r="41" spans="1:21" x14ac:dyDescent="0.2">
      <c r="A41" s="4" t="s">
        <v>49</v>
      </c>
      <c r="B41" s="4" t="s">
        <v>51</v>
      </c>
      <c r="C41" s="4" t="s">
        <v>24</v>
      </c>
      <c r="D41" s="5">
        <v>41791</v>
      </c>
      <c r="E41" s="6" t="s">
        <v>29</v>
      </c>
      <c r="F41" s="7">
        <v>7</v>
      </c>
      <c r="G41" s="7">
        <v>6</v>
      </c>
      <c r="H41" s="7">
        <v>0.8</v>
      </c>
      <c r="I41" s="4">
        <v>23</v>
      </c>
      <c r="J41" s="8">
        <v>3.29</v>
      </c>
      <c r="K41" s="4">
        <v>782</v>
      </c>
      <c r="L41" s="8">
        <v>111.71</v>
      </c>
      <c r="M41" s="9">
        <v>397</v>
      </c>
      <c r="N41" s="4">
        <v>23</v>
      </c>
      <c r="O41" s="4">
        <v>32</v>
      </c>
      <c r="P41" s="4">
        <v>33</v>
      </c>
      <c r="Q41" s="4">
        <v>13</v>
      </c>
      <c r="R41" s="9">
        <f t="shared" si="0"/>
        <v>101</v>
      </c>
      <c r="S41" s="8">
        <f t="shared" si="1"/>
        <v>0.54455445544554459</v>
      </c>
      <c r="T41" s="4">
        <f t="shared" si="2"/>
        <v>55</v>
      </c>
      <c r="U41" s="4">
        <f t="shared" si="3"/>
        <v>46</v>
      </c>
    </row>
    <row r="42" spans="1:21" x14ac:dyDescent="0.2">
      <c r="A42" s="4" t="s">
        <v>49</v>
      </c>
      <c r="B42" s="4" t="s">
        <v>52</v>
      </c>
      <c r="C42" s="4" t="s">
        <v>21</v>
      </c>
      <c r="D42" s="5">
        <v>41791</v>
      </c>
      <c r="E42" s="6" t="s">
        <v>31</v>
      </c>
      <c r="F42" s="7">
        <v>7.5</v>
      </c>
      <c r="G42" s="7">
        <v>6.5</v>
      </c>
      <c r="H42" s="7">
        <v>0.2</v>
      </c>
      <c r="I42" s="4">
        <v>24</v>
      </c>
      <c r="J42" s="8">
        <v>3.2</v>
      </c>
      <c r="K42" s="4">
        <v>816</v>
      </c>
      <c r="L42" s="8">
        <v>108.8</v>
      </c>
      <c r="M42" s="9">
        <v>379</v>
      </c>
      <c r="N42" s="4">
        <v>20</v>
      </c>
      <c r="O42" s="4">
        <v>36</v>
      </c>
      <c r="P42" s="4">
        <v>31</v>
      </c>
      <c r="Q42" s="4">
        <v>14</v>
      </c>
      <c r="R42" s="9">
        <f t="shared" si="0"/>
        <v>101</v>
      </c>
      <c r="S42" s="8">
        <f t="shared" si="1"/>
        <v>0.5544554455445545</v>
      </c>
      <c r="T42" s="4">
        <f t="shared" si="2"/>
        <v>56</v>
      </c>
      <c r="U42" s="4">
        <f t="shared" si="3"/>
        <v>45</v>
      </c>
    </row>
    <row r="43" spans="1:21" x14ac:dyDescent="0.2">
      <c r="A43" s="4" t="s">
        <v>49</v>
      </c>
      <c r="B43" s="4" t="s">
        <v>53</v>
      </c>
      <c r="C43" s="4" t="s">
        <v>24</v>
      </c>
      <c r="D43" s="5">
        <v>41791</v>
      </c>
      <c r="E43" s="6" t="s">
        <v>33</v>
      </c>
      <c r="F43" s="7">
        <v>8</v>
      </c>
      <c r="G43" s="7">
        <v>7</v>
      </c>
      <c r="H43" s="7">
        <v>0.6</v>
      </c>
      <c r="I43" s="4">
        <v>21</v>
      </c>
      <c r="J43" s="8">
        <v>2.63</v>
      </c>
      <c r="K43" s="4">
        <v>714</v>
      </c>
      <c r="L43" s="8">
        <v>89.25</v>
      </c>
      <c r="M43" s="9">
        <v>348</v>
      </c>
      <c r="N43" s="4">
        <v>22</v>
      </c>
      <c r="O43" s="4">
        <v>30</v>
      </c>
      <c r="P43" s="4">
        <v>37</v>
      </c>
      <c r="Q43" s="4">
        <v>14</v>
      </c>
      <c r="R43" s="9">
        <f t="shared" si="0"/>
        <v>103</v>
      </c>
      <c r="S43" s="8">
        <f t="shared" si="1"/>
        <v>0.50485436893203883</v>
      </c>
      <c r="T43" s="4">
        <f t="shared" si="2"/>
        <v>52</v>
      </c>
      <c r="U43" s="4">
        <f t="shared" si="3"/>
        <v>51</v>
      </c>
    </row>
    <row r="44" spans="1:21" x14ac:dyDescent="0.2">
      <c r="A44" s="4" t="s">
        <v>49</v>
      </c>
      <c r="B44" s="4" t="s">
        <v>54</v>
      </c>
      <c r="C44" s="4" t="s">
        <v>21</v>
      </c>
      <c r="D44" s="5">
        <v>41791</v>
      </c>
      <c r="E44" s="6" t="s">
        <v>22</v>
      </c>
      <c r="F44" s="7">
        <v>8.3000000000000007</v>
      </c>
      <c r="G44" s="7">
        <v>7.3</v>
      </c>
      <c r="H44" s="7">
        <v>0.5</v>
      </c>
      <c r="I44" s="4">
        <v>19</v>
      </c>
      <c r="J44" s="8">
        <v>2.29</v>
      </c>
      <c r="K44" s="4">
        <v>646</v>
      </c>
      <c r="L44" s="8">
        <v>77.83</v>
      </c>
      <c r="M44" s="9">
        <v>356</v>
      </c>
      <c r="N44" s="4">
        <v>28</v>
      </c>
      <c r="O44" s="4">
        <v>38</v>
      </c>
      <c r="P44" s="4">
        <v>40</v>
      </c>
      <c r="Q44" s="4">
        <v>14</v>
      </c>
      <c r="R44" s="9">
        <f t="shared" si="0"/>
        <v>120</v>
      </c>
      <c r="S44" s="8">
        <f t="shared" si="1"/>
        <v>0.55000000000000004</v>
      </c>
      <c r="T44" s="4">
        <f t="shared" si="2"/>
        <v>66</v>
      </c>
      <c r="U44" s="4">
        <f t="shared" si="3"/>
        <v>54</v>
      </c>
    </row>
    <row r="45" spans="1:21" x14ac:dyDescent="0.2">
      <c r="A45" s="4" t="s">
        <v>49</v>
      </c>
      <c r="B45" s="4" t="s">
        <v>55</v>
      </c>
      <c r="C45" s="4" t="s">
        <v>24</v>
      </c>
      <c r="D45" s="5">
        <v>41791</v>
      </c>
      <c r="E45" s="6" t="s">
        <v>25</v>
      </c>
      <c r="F45" s="7">
        <v>7.3</v>
      </c>
      <c r="G45" s="7">
        <v>6.3</v>
      </c>
      <c r="H45" s="7">
        <v>0.7</v>
      </c>
      <c r="I45" s="4">
        <v>19</v>
      </c>
      <c r="J45" s="8">
        <v>2.6</v>
      </c>
      <c r="K45" s="4">
        <v>646</v>
      </c>
      <c r="L45" s="8">
        <v>88.49</v>
      </c>
      <c r="M45" s="9">
        <v>354</v>
      </c>
      <c r="N45" s="4">
        <v>28</v>
      </c>
      <c r="O45" s="4">
        <v>38</v>
      </c>
      <c r="P45" s="4">
        <v>36</v>
      </c>
      <c r="Q45" s="4">
        <v>11</v>
      </c>
      <c r="R45" s="9">
        <f t="shared" si="0"/>
        <v>113</v>
      </c>
      <c r="S45" s="8">
        <f t="shared" si="1"/>
        <v>0.58407079646017701</v>
      </c>
      <c r="T45" s="4">
        <f t="shared" si="2"/>
        <v>66</v>
      </c>
      <c r="U45" s="4">
        <f t="shared" si="3"/>
        <v>47</v>
      </c>
    </row>
    <row r="46" spans="1:21" x14ac:dyDescent="0.2">
      <c r="A46" s="4" t="s">
        <v>49</v>
      </c>
      <c r="B46" s="4" t="s">
        <v>56</v>
      </c>
      <c r="C46" s="4" t="s">
        <v>21</v>
      </c>
      <c r="D46" s="5">
        <v>41791</v>
      </c>
      <c r="E46" s="6" t="s">
        <v>27</v>
      </c>
      <c r="F46" s="7">
        <v>7.9</v>
      </c>
      <c r="G46" s="7">
        <v>6.9</v>
      </c>
      <c r="H46" s="7">
        <v>0.3</v>
      </c>
      <c r="I46" s="4">
        <v>22</v>
      </c>
      <c r="J46" s="8">
        <v>2.78</v>
      </c>
      <c r="K46" s="4">
        <v>748</v>
      </c>
      <c r="L46" s="8">
        <v>94.68</v>
      </c>
      <c r="M46" s="9">
        <v>341</v>
      </c>
      <c r="N46" s="4">
        <v>22</v>
      </c>
      <c r="O46" s="4">
        <v>30</v>
      </c>
      <c r="P46" s="4">
        <v>31</v>
      </c>
      <c r="Q46" s="4">
        <v>14</v>
      </c>
      <c r="R46" s="9">
        <f t="shared" si="0"/>
        <v>97</v>
      </c>
      <c r="S46" s="8">
        <f t="shared" si="1"/>
        <v>0.53608247422680411</v>
      </c>
      <c r="T46" s="4">
        <f t="shared" si="2"/>
        <v>52</v>
      </c>
      <c r="U46" s="4">
        <f t="shared" si="3"/>
        <v>45</v>
      </c>
    </row>
    <row r="47" spans="1:21" x14ac:dyDescent="0.2">
      <c r="A47" s="4" t="s">
        <v>49</v>
      </c>
      <c r="B47" s="4" t="s">
        <v>57</v>
      </c>
      <c r="C47" s="4" t="s">
        <v>24</v>
      </c>
      <c r="D47" s="5">
        <v>41791</v>
      </c>
      <c r="E47" s="6" t="s">
        <v>29</v>
      </c>
      <c r="F47" s="7">
        <v>7.6</v>
      </c>
      <c r="G47" s="7">
        <v>6.6</v>
      </c>
      <c r="H47" s="7">
        <v>0.8</v>
      </c>
      <c r="I47" s="4">
        <v>16</v>
      </c>
      <c r="J47" s="8">
        <v>2.11</v>
      </c>
      <c r="K47" s="4">
        <v>544</v>
      </c>
      <c r="L47" s="8">
        <v>71.58</v>
      </c>
      <c r="M47" s="9">
        <v>376</v>
      </c>
      <c r="N47" s="4">
        <v>28</v>
      </c>
      <c r="O47" s="4">
        <v>39</v>
      </c>
      <c r="P47" s="4">
        <v>33</v>
      </c>
      <c r="Q47" s="4">
        <v>12</v>
      </c>
      <c r="R47" s="9">
        <f t="shared" si="0"/>
        <v>112</v>
      </c>
      <c r="S47" s="8">
        <f t="shared" si="1"/>
        <v>0.5982142857142857</v>
      </c>
      <c r="T47" s="4">
        <f t="shared" si="2"/>
        <v>67</v>
      </c>
      <c r="U47" s="4">
        <f t="shared" si="3"/>
        <v>45</v>
      </c>
    </row>
    <row r="48" spans="1:21" x14ac:dyDescent="0.2">
      <c r="A48" s="4" t="s">
        <v>49</v>
      </c>
      <c r="B48" s="4" t="s">
        <v>58</v>
      </c>
      <c r="C48" s="4" t="s">
        <v>21</v>
      </c>
      <c r="D48" s="5">
        <v>41791</v>
      </c>
      <c r="E48" s="6" t="s">
        <v>31</v>
      </c>
      <c r="F48" s="7">
        <v>7</v>
      </c>
      <c r="G48" s="7">
        <v>6</v>
      </c>
      <c r="H48" s="7">
        <v>0.2</v>
      </c>
      <c r="I48" s="4">
        <v>16</v>
      </c>
      <c r="J48" s="8">
        <v>2.29</v>
      </c>
      <c r="K48" s="4">
        <v>544</v>
      </c>
      <c r="L48" s="8">
        <v>77.709999999999994</v>
      </c>
      <c r="M48" s="9">
        <v>353</v>
      </c>
      <c r="N48" s="4">
        <v>27</v>
      </c>
      <c r="O48" s="4">
        <v>37</v>
      </c>
      <c r="P48" s="4">
        <v>35</v>
      </c>
      <c r="Q48" s="4">
        <v>12</v>
      </c>
      <c r="R48" s="9">
        <f t="shared" si="0"/>
        <v>111</v>
      </c>
      <c r="S48" s="8">
        <f t="shared" si="1"/>
        <v>0.57657657657657657</v>
      </c>
      <c r="T48" s="4">
        <f t="shared" si="2"/>
        <v>64</v>
      </c>
      <c r="U48" s="4">
        <f t="shared" si="3"/>
        <v>47</v>
      </c>
    </row>
    <row r="49" spans="1:21" x14ac:dyDescent="0.2">
      <c r="A49" s="4" t="s">
        <v>49</v>
      </c>
      <c r="B49" s="4" t="s">
        <v>59</v>
      </c>
      <c r="C49" s="4" t="s">
        <v>24</v>
      </c>
      <c r="D49" s="5">
        <v>41791</v>
      </c>
      <c r="E49" s="6" t="s">
        <v>33</v>
      </c>
      <c r="F49" s="7">
        <v>7.5</v>
      </c>
      <c r="G49" s="7">
        <v>6.5</v>
      </c>
      <c r="H49" s="7">
        <v>0.6</v>
      </c>
      <c r="I49" s="4">
        <v>15</v>
      </c>
      <c r="J49" s="8">
        <v>2</v>
      </c>
      <c r="K49" s="4">
        <v>510</v>
      </c>
      <c r="L49" s="8">
        <v>68</v>
      </c>
      <c r="M49" s="9">
        <v>324</v>
      </c>
      <c r="N49" s="4">
        <v>25</v>
      </c>
      <c r="O49" s="4">
        <v>32</v>
      </c>
      <c r="P49" s="4">
        <v>31</v>
      </c>
      <c r="Q49" s="4">
        <v>14</v>
      </c>
      <c r="R49" s="9">
        <f t="shared" si="0"/>
        <v>102</v>
      </c>
      <c r="S49" s="8">
        <f t="shared" si="1"/>
        <v>0.55882352941176472</v>
      </c>
      <c r="T49" s="4">
        <f t="shared" si="2"/>
        <v>57</v>
      </c>
      <c r="U49" s="4">
        <f t="shared" si="3"/>
        <v>45</v>
      </c>
    </row>
    <row r="50" spans="1:21" x14ac:dyDescent="0.2">
      <c r="A50" s="4" t="s">
        <v>60</v>
      </c>
      <c r="B50" s="4" t="s">
        <v>61</v>
      </c>
      <c r="C50" s="4" t="s">
        <v>21</v>
      </c>
      <c r="D50" s="5">
        <v>41791</v>
      </c>
      <c r="E50" s="6" t="s">
        <v>22</v>
      </c>
      <c r="F50" s="7">
        <v>8</v>
      </c>
      <c r="G50" s="7">
        <v>7</v>
      </c>
      <c r="H50" s="7">
        <v>0.5</v>
      </c>
      <c r="I50" s="4">
        <v>18</v>
      </c>
      <c r="J50" s="8">
        <v>2.25</v>
      </c>
      <c r="K50" s="4">
        <v>612</v>
      </c>
      <c r="L50" s="8">
        <v>76.5</v>
      </c>
      <c r="M50" s="9">
        <v>364</v>
      </c>
      <c r="N50" s="4">
        <v>21</v>
      </c>
      <c r="O50" s="4">
        <v>32</v>
      </c>
      <c r="P50" s="4">
        <v>37</v>
      </c>
      <c r="Q50" s="4">
        <v>13</v>
      </c>
      <c r="R50" s="9">
        <f t="shared" si="0"/>
        <v>103</v>
      </c>
      <c r="S50" s="8">
        <f t="shared" si="1"/>
        <v>0.5145631067961165</v>
      </c>
      <c r="T50" s="4">
        <f t="shared" si="2"/>
        <v>53</v>
      </c>
      <c r="U50" s="4">
        <f t="shared" si="3"/>
        <v>50</v>
      </c>
    </row>
    <row r="51" spans="1:21" x14ac:dyDescent="0.2">
      <c r="A51" s="4" t="s">
        <v>60</v>
      </c>
      <c r="B51" s="4" t="s">
        <v>62</v>
      </c>
      <c r="C51" s="4" t="s">
        <v>24</v>
      </c>
      <c r="D51" s="5">
        <v>41791</v>
      </c>
      <c r="E51" s="6" t="s">
        <v>25</v>
      </c>
      <c r="F51" s="7">
        <v>8.3000000000000007</v>
      </c>
      <c r="G51" s="7">
        <v>7.3</v>
      </c>
      <c r="H51" s="7">
        <v>0.7</v>
      </c>
      <c r="I51" s="4">
        <v>20</v>
      </c>
      <c r="J51" s="8">
        <v>2.41</v>
      </c>
      <c r="K51" s="4">
        <v>680</v>
      </c>
      <c r="L51" s="8">
        <v>81.93</v>
      </c>
      <c r="M51" s="9">
        <v>357</v>
      </c>
      <c r="N51" s="4">
        <v>24</v>
      </c>
      <c r="O51" s="4">
        <v>30</v>
      </c>
      <c r="P51" s="4">
        <v>39</v>
      </c>
      <c r="Q51" s="4">
        <v>11</v>
      </c>
      <c r="R51" s="9">
        <f t="shared" si="0"/>
        <v>104</v>
      </c>
      <c r="S51" s="8">
        <f t="shared" si="1"/>
        <v>0.51923076923076927</v>
      </c>
      <c r="T51" s="4">
        <f t="shared" si="2"/>
        <v>54</v>
      </c>
      <c r="U51" s="4">
        <f t="shared" si="3"/>
        <v>50</v>
      </c>
    </row>
    <row r="52" spans="1:21" x14ac:dyDescent="0.2">
      <c r="A52" s="4" t="s">
        <v>60</v>
      </c>
      <c r="B52" s="4" t="s">
        <v>63</v>
      </c>
      <c r="C52" s="4" t="s">
        <v>21</v>
      </c>
      <c r="D52" s="5">
        <v>41791</v>
      </c>
      <c r="E52" s="6" t="s">
        <v>27</v>
      </c>
      <c r="F52" s="7">
        <v>7.3</v>
      </c>
      <c r="G52" s="7">
        <v>6.3</v>
      </c>
      <c r="H52" s="7">
        <v>0.3</v>
      </c>
      <c r="I52" s="4">
        <v>15</v>
      </c>
      <c r="J52" s="8">
        <v>2.0499999999999998</v>
      </c>
      <c r="K52" s="4">
        <v>510</v>
      </c>
      <c r="L52" s="8">
        <v>69.86</v>
      </c>
      <c r="M52" s="9">
        <v>301</v>
      </c>
      <c r="N52" s="4">
        <v>27</v>
      </c>
      <c r="O52" s="4">
        <v>39</v>
      </c>
      <c r="P52" s="4">
        <v>39</v>
      </c>
      <c r="Q52" s="4">
        <v>11</v>
      </c>
      <c r="R52" s="9">
        <f t="shared" si="0"/>
        <v>116</v>
      </c>
      <c r="S52" s="8">
        <f t="shared" si="1"/>
        <v>0.56896551724137934</v>
      </c>
      <c r="T52" s="4">
        <f t="shared" si="2"/>
        <v>66</v>
      </c>
      <c r="U52" s="4">
        <f t="shared" si="3"/>
        <v>50</v>
      </c>
    </row>
    <row r="53" spans="1:21" x14ac:dyDescent="0.2">
      <c r="A53" s="4" t="s">
        <v>60</v>
      </c>
      <c r="B53" s="4" t="s">
        <v>64</v>
      </c>
      <c r="C53" s="4" t="s">
        <v>24</v>
      </c>
      <c r="D53" s="5">
        <v>41791</v>
      </c>
      <c r="E53" s="6" t="s">
        <v>29</v>
      </c>
      <c r="F53" s="7">
        <v>7.9</v>
      </c>
      <c r="G53" s="7">
        <v>6.9</v>
      </c>
      <c r="H53" s="7">
        <v>0.8</v>
      </c>
      <c r="I53" s="4">
        <v>16</v>
      </c>
      <c r="J53" s="8">
        <v>2.0299999999999998</v>
      </c>
      <c r="K53" s="4">
        <v>544</v>
      </c>
      <c r="L53" s="8">
        <v>68.86</v>
      </c>
      <c r="M53" s="9">
        <v>398</v>
      </c>
      <c r="N53" s="4">
        <v>29</v>
      </c>
      <c r="O53" s="4">
        <v>31</v>
      </c>
      <c r="P53" s="4">
        <v>33</v>
      </c>
      <c r="Q53" s="4">
        <v>11</v>
      </c>
      <c r="R53" s="9">
        <f t="shared" si="0"/>
        <v>104</v>
      </c>
      <c r="S53" s="8">
        <f t="shared" si="1"/>
        <v>0.57692307692307687</v>
      </c>
      <c r="T53" s="4">
        <f t="shared" si="2"/>
        <v>60</v>
      </c>
      <c r="U53" s="4">
        <f t="shared" si="3"/>
        <v>44</v>
      </c>
    </row>
    <row r="54" spans="1:21" x14ac:dyDescent="0.2">
      <c r="A54" s="4" t="s">
        <v>60</v>
      </c>
      <c r="B54" s="4" t="s">
        <v>65</v>
      </c>
      <c r="C54" s="4" t="s">
        <v>21</v>
      </c>
      <c r="D54" s="5">
        <v>41791</v>
      </c>
      <c r="E54" s="6" t="s">
        <v>31</v>
      </c>
      <c r="F54" s="7">
        <v>7.6</v>
      </c>
      <c r="G54" s="7">
        <v>6.6</v>
      </c>
      <c r="H54" s="7">
        <v>0.2</v>
      </c>
      <c r="I54" s="4">
        <v>19</v>
      </c>
      <c r="J54" s="8">
        <v>2.5</v>
      </c>
      <c r="K54" s="4">
        <v>646</v>
      </c>
      <c r="L54" s="8">
        <v>85</v>
      </c>
      <c r="M54" s="9">
        <v>324</v>
      </c>
      <c r="N54" s="4">
        <v>22</v>
      </c>
      <c r="O54" s="4">
        <v>36</v>
      </c>
      <c r="P54" s="4">
        <v>39</v>
      </c>
      <c r="Q54" s="4">
        <v>14</v>
      </c>
      <c r="R54" s="9">
        <f t="shared" si="0"/>
        <v>111</v>
      </c>
      <c r="S54" s="8">
        <f t="shared" si="1"/>
        <v>0.52252252252252251</v>
      </c>
      <c r="T54" s="4">
        <f t="shared" si="2"/>
        <v>58</v>
      </c>
      <c r="U54" s="4">
        <f t="shared" si="3"/>
        <v>53</v>
      </c>
    </row>
    <row r="55" spans="1:21" x14ac:dyDescent="0.2">
      <c r="A55" s="4" t="s">
        <v>60</v>
      </c>
      <c r="B55" s="4" t="s">
        <v>66</v>
      </c>
      <c r="C55" s="4" t="s">
        <v>24</v>
      </c>
      <c r="D55" s="5">
        <v>41791</v>
      </c>
      <c r="E55" s="6" t="s">
        <v>33</v>
      </c>
      <c r="F55" s="7">
        <v>7</v>
      </c>
      <c r="G55" s="7">
        <v>6</v>
      </c>
      <c r="H55" s="7">
        <v>0.6</v>
      </c>
      <c r="I55" s="4">
        <v>19</v>
      </c>
      <c r="J55" s="8">
        <v>2.71</v>
      </c>
      <c r="K55" s="4">
        <v>646</v>
      </c>
      <c r="L55" s="8">
        <v>92.29</v>
      </c>
      <c r="M55" s="9">
        <v>307</v>
      </c>
      <c r="N55" s="4">
        <v>24</v>
      </c>
      <c r="O55" s="4">
        <v>33</v>
      </c>
      <c r="P55" s="4">
        <v>40</v>
      </c>
      <c r="Q55" s="4">
        <v>11</v>
      </c>
      <c r="R55" s="9">
        <f t="shared" si="0"/>
        <v>108</v>
      </c>
      <c r="S55" s="8">
        <f t="shared" si="1"/>
        <v>0.52777777777777779</v>
      </c>
      <c r="T55" s="4">
        <f t="shared" si="2"/>
        <v>57</v>
      </c>
      <c r="U55" s="4">
        <f t="shared" si="3"/>
        <v>51</v>
      </c>
    </row>
    <row r="56" spans="1:21" x14ac:dyDescent="0.2">
      <c r="A56" s="4" t="s">
        <v>60</v>
      </c>
      <c r="B56" s="4" t="s">
        <v>67</v>
      </c>
      <c r="C56" s="4" t="s">
        <v>21</v>
      </c>
      <c r="D56" s="5">
        <v>41791</v>
      </c>
      <c r="E56" s="6" t="s">
        <v>22</v>
      </c>
      <c r="F56" s="7">
        <v>7.5</v>
      </c>
      <c r="G56" s="7">
        <v>6.5</v>
      </c>
      <c r="H56" s="7">
        <v>0.5</v>
      </c>
      <c r="I56" s="4">
        <v>16</v>
      </c>
      <c r="J56" s="8">
        <v>2.13</v>
      </c>
      <c r="K56" s="4">
        <v>544</v>
      </c>
      <c r="L56" s="8">
        <v>72.53</v>
      </c>
      <c r="M56" s="9">
        <v>327</v>
      </c>
      <c r="N56" s="4">
        <v>28</v>
      </c>
      <c r="O56" s="4">
        <v>33</v>
      </c>
      <c r="P56" s="4">
        <v>37</v>
      </c>
      <c r="Q56" s="4">
        <v>12</v>
      </c>
      <c r="R56" s="9">
        <f t="shared" si="0"/>
        <v>110</v>
      </c>
      <c r="S56" s="8">
        <f t="shared" si="1"/>
        <v>0.55454545454545456</v>
      </c>
      <c r="T56" s="4">
        <f t="shared" si="2"/>
        <v>61</v>
      </c>
      <c r="U56" s="4">
        <f t="shared" si="3"/>
        <v>49</v>
      </c>
    </row>
    <row r="57" spans="1:21" x14ac:dyDescent="0.2">
      <c r="A57" s="4" t="s">
        <v>60</v>
      </c>
      <c r="B57" s="4" t="s">
        <v>68</v>
      </c>
      <c r="C57" s="4" t="s">
        <v>24</v>
      </c>
      <c r="D57" s="5">
        <v>41791</v>
      </c>
      <c r="E57" s="6" t="s">
        <v>25</v>
      </c>
      <c r="F57" s="7">
        <v>8</v>
      </c>
      <c r="G57" s="7">
        <v>7</v>
      </c>
      <c r="H57" s="7">
        <v>0.7</v>
      </c>
      <c r="I57" s="4">
        <v>16</v>
      </c>
      <c r="J57" s="8">
        <v>2</v>
      </c>
      <c r="K57" s="4">
        <v>544</v>
      </c>
      <c r="L57" s="8">
        <v>68</v>
      </c>
      <c r="M57" s="9">
        <v>394</v>
      </c>
      <c r="N57" s="4">
        <v>29</v>
      </c>
      <c r="O57" s="4">
        <v>37</v>
      </c>
      <c r="P57" s="4">
        <v>34</v>
      </c>
      <c r="Q57" s="4">
        <v>11</v>
      </c>
      <c r="R57" s="9">
        <f t="shared" si="0"/>
        <v>111</v>
      </c>
      <c r="S57" s="8">
        <f t="shared" si="1"/>
        <v>0.59459459459459463</v>
      </c>
      <c r="T57" s="4">
        <f t="shared" si="2"/>
        <v>66</v>
      </c>
      <c r="U57" s="4">
        <f t="shared" si="3"/>
        <v>45</v>
      </c>
    </row>
    <row r="58" spans="1:21" x14ac:dyDescent="0.2">
      <c r="A58" s="4" t="s">
        <v>60</v>
      </c>
      <c r="B58" s="4" t="s">
        <v>69</v>
      </c>
      <c r="C58" s="4" t="s">
        <v>21</v>
      </c>
      <c r="D58" s="5">
        <v>41791</v>
      </c>
      <c r="E58" s="6" t="s">
        <v>27</v>
      </c>
      <c r="F58" s="7">
        <v>8.3000000000000007</v>
      </c>
      <c r="G58" s="7">
        <v>7.3</v>
      </c>
      <c r="H58" s="7">
        <v>0.3</v>
      </c>
      <c r="I58" s="4">
        <v>24</v>
      </c>
      <c r="J58" s="8">
        <v>2.89</v>
      </c>
      <c r="K58" s="4">
        <v>816</v>
      </c>
      <c r="L58" s="8">
        <v>98.31</v>
      </c>
      <c r="M58" s="9">
        <v>369</v>
      </c>
      <c r="N58" s="4">
        <v>21</v>
      </c>
      <c r="O58" s="4">
        <v>40</v>
      </c>
      <c r="P58" s="4">
        <v>34</v>
      </c>
      <c r="Q58" s="4">
        <v>15</v>
      </c>
      <c r="R58" s="9">
        <f t="shared" si="0"/>
        <v>110</v>
      </c>
      <c r="S58" s="8">
        <f t="shared" si="1"/>
        <v>0.55454545454545456</v>
      </c>
      <c r="T58" s="4">
        <f t="shared" si="2"/>
        <v>61</v>
      </c>
      <c r="U58" s="4">
        <f t="shared" si="3"/>
        <v>49</v>
      </c>
    </row>
    <row r="59" spans="1:21" x14ac:dyDescent="0.2">
      <c r="A59" s="4" t="s">
        <v>60</v>
      </c>
      <c r="B59" s="4" t="s">
        <v>70</v>
      </c>
      <c r="C59" s="4" t="s">
        <v>24</v>
      </c>
      <c r="D59" s="5">
        <v>41791</v>
      </c>
      <c r="E59" s="6" t="s">
        <v>29</v>
      </c>
      <c r="F59" s="7">
        <v>7.3</v>
      </c>
      <c r="G59" s="7">
        <v>6.3</v>
      </c>
      <c r="H59" s="7">
        <v>0.8</v>
      </c>
      <c r="I59" s="4">
        <v>24</v>
      </c>
      <c r="J59" s="8">
        <v>3.29</v>
      </c>
      <c r="K59" s="4">
        <v>816</v>
      </c>
      <c r="L59" s="8">
        <v>111.78</v>
      </c>
      <c r="M59" s="9">
        <v>338</v>
      </c>
      <c r="N59" s="4">
        <v>28</v>
      </c>
      <c r="O59" s="4">
        <v>35</v>
      </c>
      <c r="P59" s="4">
        <v>39</v>
      </c>
      <c r="Q59" s="4">
        <v>15</v>
      </c>
      <c r="R59" s="9">
        <f t="shared" si="0"/>
        <v>117</v>
      </c>
      <c r="S59" s="8">
        <f t="shared" si="1"/>
        <v>0.53846153846153844</v>
      </c>
      <c r="T59" s="4">
        <f t="shared" si="2"/>
        <v>63</v>
      </c>
      <c r="U59" s="4">
        <f t="shared" si="3"/>
        <v>54</v>
      </c>
    </row>
    <row r="60" spans="1:21" x14ac:dyDescent="0.2">
      <c r="A60" s="4" t="s">
        <v>71</v>
      </c>
      <c r="B60" s="4" t="s">
        <v>72</v>
      </c>
      <c r="C60" s="4" t="s">
        <v>21</v>
      </c>
      <c r="D60" s="5">
        <v>41791</v>
      </c>
      <c r="E60" s="6" t="s">
        <v>31</v>
      </c>
      <c r="F60" s="7">
        <v>7.9</v>
      </c>
      <c r="G60" s="7">
        <v>6.9</v>
      </c>
      <c r="H60" s="7">
        <v>0.2</v>
      </c>
      <c r="I60" s="4">
        <v>22</v>
      </c>
      <c r="J60" s="8">
        <v>2.78</v>
      </c>
      <c r="K60" s="4">
        <v>748</v>
      </c>
      <c r="L60" s="8">
        <v>94.68</v>
      </c>
      <c r="M60" s="9">
        <v>377</v>
      </c>
      <c r="N60" s="4">
        <v>27</v>
      </c>
      <c r="O60" s="4">
        <v>30</v>
      </c>
      <c r="P60" s="4">
        <v>34</v>
      </c>
      <c r="Q60" s="4">
        <v>10</v>
      </c>
      <c r="R60" s="9">
        <f t="shared" si="0"/>
        <v>101</v>
      </c>
      <c r="S60" s="8">
        <f t="shared" si="1"/>
        <v>0.5643564356435643</v>
      </c>
      <c r="T60" s="4">
        <f t="shared" si="2"/>
        <v>57</v>
      </c>
      <c r="U60" s="4">
        <f t="shared" si="3"/>
        <v>44</v>
      </c>
    </row>
    <row r="61" spans="1:21" x14ac:dyDescent="0.2">
      <c r="A61" s="4" t="s">
        <v>71</v>
      </c>
      <c r="B61" s="4" t="s">
        <v>73</v>
      </c>
      <c r="C61" s="4" t="s">
        <v>24</v>
      </c>
      <c r="D61" s="5">
        <v>41791</v>
      </c>
      <c r="E61" s="6" t="s">
        <v>33</v>
      </c>
      <c r="F61" s="7">
        <v>7.6</v>
      </c>
      <c r="G61" s="7">
        <v>6.6</v>
      </c>
      <c r="H61" s="7">
        <v>0.6</v>
      </c>
      <c r="I61" s="4">
        <v>17</v>
      </c>
      <c r="J61" s="8">
        <v>2.2400000000000002</v>
      </c>
      <c r="K61" s="4">
        <v>578</v>
      </c>
      <c r="L61" s="8">
        <v>76.05</v>
      </c>
      <c r="M61" s="9">
        <v>398</v>
      </c>
      <c r="N61" s="4">
        <v>28</v>
      </c>
      <c r="O61" s="4">
        <v>31</v>
      </c>
      <c r="P61" s="4">
        <v>32</v>
      </c>
      <c r="Q61" s="4">
        <v>10</v>
      </c>
      <c r="R61" s="9">
        <f t="shared" si="0"/>
        <v>101</v>
      </c>
      <c r="S61" s="8">
        <f t="shared" si="1"/>
        <v>0.58415841584158412</v>
      </c>
      <c r="T61" s="4">
        <f t="shared" si="2"/>
        <v>59</v>
      </c>
      <c r="U61" s="4">
        <f t="shared" si="3"/>
        <v>42</v>
      </c>
    </row>
    <row r="62" spans="1:21" x14ac:dyDescent="0.2">
      <c r="A62" s="4" t="s">
        <v>71</v>
      </c>
      <c r="B62" s="4" t="s">
        <v>74</v>
      </c>
      <c r="C62" s="4" t="s">
        <v>21</v>
      </c>
      <c r="D62" s="5">
        <v>41791</v>
      </c>
      <c r="E62" s="6" t="s">
        <v>22</v>
      </c>
      <c r="F62" s="7">
        <v>8.3000000000000007</v>
      </c>
      <c r="G62" s="7">
        <v>7.3</v>
      </c>
      <c r="H62" s="7">
        <v>0.5</v>
      </c>
      <c r="I62" s="4">
        <v>23</v>
      </c>
      <c r="J62" s="8">
        <v>2.77</v>
      </c>
      <c r="K62" s="4">
        <v>782</v>
      </c>
      <c r="L62" s="8">
        <v>94.22</v>
      </c>
      <c r="M62" s="9">
        <v>320</v>
      </c>
      <c r="N62" s="4">
        <v>23</v>
      </c>
      <c r="O62" s="4">
        <v>30</v>
      </c>
      <c r="P62" s="4">
        <v>39</v>
      </c>
      <c r="Q62" s="4">
        <v>12</v>
      </c>
      <c r="R62" s="9">
        <f t="shared" si="0"/>
        <v>104</v>
      </c>
      <c r="S62" s="8">
        <f t="shared" si="1"/>
        <v>0.50961538461538458</v>
      </c>
      <c r="T62" s="4">
        <f t="shared" si="2"/>
        <v>53</v>
      </c>
      <c r="U62" s="4">
        <f t="shared" si="3"/>
        <v>51</v>
      </c>
    </row>
    <row r="63" spans="1:21" x14ac:dyDescent="0.2">
      <c r="A63" s="4" t="s">
        <v>71</v>
      </c>
      <c r="B63" s="4" t="s">
        <v>75</v>
      </c>
      <c r="C63" s="4" t="s">
        <v>24</v>
      </c>
      <c r="D63" s="5">
        <v>41791</v>
      </c>
      <c r="E63" s="6" t="s">
        <v>25</v>
      </c>
      <c r="F63" s="7">
        <v>7.3</v>
      </c>
      <c r="G63" s="7">
        <v>6.3</v>
      </c>
      <c r="H63" s="7">
        <v>0.7</v>
      </c>
      <c r="I63" s="4">
        <v>25</v>
      </c>
      <c r="J63" s="8">
        <v>3.42</v>
      </c>
      <c r="K63" s="4">
        <v>850</v>
      </c>
      <c r="L63" s="8">
        <v>116.44</v>
      </c>
      <c r="M63" s="9">
        <v>338</v>
      </c>
      <c r="N63" s="4">
        <v>24</v>
      </c>
      <c r="O63" s="4">
        <v>34</v>
      </c>
      <c r="P63" s="4">
        <v>33</v>
      </c>
      <c r="Q63" s="4">
        <v>12</v>
      </c>
      <c r="R63" s="9">
        <f t="shared" si="0"/>
        <v>103</v>
      </c>
      <c r="S63" s="8">
        <f t="shared" si="1"/>
        <v>0.56310679611650483</v>
      </c>
      <c r="T63" s="4">
        <f t="shared" si="2"/>
        <v>58</v>
      </c>
      <c r="U63" s="4">
        <f t="shared" si="3"/>
        <v>45</v>
      </c>
    </row>
    <row r="64" spans="1:21" x14ac:dyDescent="0.2">
      <c r="A64" s="4" t="s">
        <v>71</v>
      </c>
      <c r="B64" s="4" t="s">
        <v>76</v>
      </c>
      <c r="C64" s="4" t="s">
        <v>21</v>
      </c>
      <c r="D64" s="5">
        <v>41791</v>
      </c>
      <c r="E64" s="6" t="s">
        <v>27</v>
      </c>
      <c r="F64" s="7">
        <v>7.9</v>
      </c>
      <c r="G64" s="7">
        <v>6.9</v>
      </c>
      <c r="H64" s="7">
        <v>0.3</v>
      </c>
      <c r="I64" s="4">
        <v>23</v>
      </c>
      <c r="J64" s="8">
        <v>2.91</v>
      </c>
      <c r="K64" s="4">
        <v>782</v>
      </c>
      <c r="L64" s="8">
        <v>98.99</v>
      </c>
      <c r="M64" s="9">
        <v>371</v>
      </c>
      <c r="N64" s="4">
        <v>29</v>
      </c>
      <c r="O64" s="4">
        <v>30</v>
      </c>
      <c r="P64" s="4">
        <v>38</v>
      </c>
      <c r="Q64" s="4">
        <v>12</v>
      </c>
      <c r="R64" s="9">
        <f t="shared" si="0"/>
        <v>109</v>
      </c>
      <c r="S64" s="8">
        <f t="shared" si="1"/>
        <v>0.54128440366972475</v>
      </c>
      <c r="T64" s="4">
        <f t="shared" si="2"/>
        <v>59</v>
      </c>
      <c r="U64" s="4">
        <f t="shared" si="3"/>
        <v>50</v>
      </c>
    </row>
    <row r="65" spans="1:21" x14ac:dyDescent="0.2">
      <c r="A65" s="4" t="s">
        <v>71</v>
      </c>
      <c r="B65" s="4" t="s">
        <v>77</v>
      </c>
      <c r="C65" s="4" t="s">
        <v>24</v>
      </c>
      <c r="D65" s="5">
        <v>41791</v>
      </c>
      <c r="E65" s="6" t="s">
        <v>29</v>
      </c>
      <c r="F65" s="7">
        <v>7.6</v>
      </c>
      <c r="G65" s="7">
        <v>6.6</v>
      </c>
      <c r="H65" s="7">
        <v>0.8</v>
      </c>
      <c r="I65" s="4">
        <v>17</v>
      </c>
      <c r="J65" s="8">
        <v>2.2400000000000002</v>
      </c>
      <c r="K65" s="4">
        <v>578</v>
      </c>
      <c r="L65" s="8">
        <v>76.05</v>
      </c>
      <c r="M65" s="9">
        <v>347</v>
      </c>
      <c r="N65" s="4">
        <v>20</v>
      </c>
      <c r="O65" s="4">
        <v>40</v>
      </c>
      <c r="P65" s="4">
        <v>35</v>
      </c>
      <c r="Q65" s="4">
        <v>15</v>
      </c>
      <c r="R65" s="9">
        <f t="shared" si="0"/>
        <v>110</v>
      </c>
      <c r="S65" s="8">
        <f t="shared" si="1"/>
        <v>0.54545454545454541</v>
      </c>
      <c r="T65" s="4">
        <f t="shared" si="2"/>
        <v>60</v>
      </c>
      <c r="U65" s="4">
        <f t="shared" si="3"/>
        <v>50</v>
      </c>
    </row>
    <row r="66" spans="1:21" x14ac:dyDescent="0.2">
      <c r="A66" s="4" t="s">
        <v>71</v>
      </c>
      <c r="B66" s="4" t="s">
        <v>78</v>
      </c>
      <c r="C66" s="4" t="s">
        <v>21</v>
      </c>
      <c r="D66" s="5">
        <v>41791</v>
      </c>
      <c r="E66" s="6" t="s">
        <v>31</v>
      </c>
      <c r="F66" s="7">
        <v>7</v>
      </c>
      <c r="G66" s="7">
        <v>6</v>
      </c>
      <c r="H66" s="7">
        <v>0.2</v>
      </c>
      <c r="I66" s="4">
        <v>23</v>
      </c>
      <c r="J66" s="8">
        <v>3.29</v>
      </c>
      <c r="K66" s="4">
        <v>782</v>
      </c>
      <c r="L66" s="8">
        <v>111.71</v>
      </c>
      <c r="M66" s="9">
        <v>368</v>
      </c>
      <c r="N66" s="4">
        <v>30</v>
      </c>
      <c r="O66" s="4">
        <v>40</v>
      </c>
      <c r="P66" s="4">
        <v>38</v>
      </c>
      <c r="Q66" s="4">
        <v>15</v>
      </c>
      <c r="R66" s="9">
        <f t="shared" si="0"/>
        <v>123</v>
      </c>
      <c r="S66" s="8">
        <f t="shared" si="1"/>
        <v>0.56910569105691056</v>
      </c>
      <c r="T66" s="4">
        <f t="shared" si="2"/>
        <v>70</v>
      </c>
      <c r="U66" s="4">
        <f t="shared" si="3"/>
        <v>53</v>
      </c>
    </row>
    <row r="67" spans="1:21" x14ac:dyDescent="0.2">
      <c r="A67" s="4" t="s">
        <v>71</v>
      </c>
      <c r="B67" s="4" t="s">
        <v>79</v>
      </c>
      <c r="C67" s="4" t="s">
        <v>24</v>
      </c>
      <c r="D67" s="5">
        <v>41791</v>
      </c>
      <c r="E67" s="6" t="s">
        <v>33</v>
      </c>
      <c r="F67" s="7">
        <v>7.5</v>
      </c>
      <c r="G67" s="7">
        <v>6.5</v>
      </c>
      <c r="H67" s="7">
        <v>0.6</v>
      </c>
      <c r="I67" s="4">
        <v>25</v>
      </c>
      <c r="J67" s="8">
        <v>3.33</v>
      </c>
      <c r="K67" s="4">
        <v>850</v>
      </c>
      <c r="L67" s="8">
        <v>113.33</v>
      </c>
      <c r="M67" s="9">
        <v>353</v>
      </c>
      <c r="N67" s="4">
        <v>22</v>
      </c>
      <c r="O67" s="4">
        <v>31</v>
      </c>
      <c r="P67" s="4">
        <v>37</v>
      </c>
      <c r="Q67" s="4">
        <v>13</v>
      </c>
      <c r="R67" s="9">
        <f t="shared" si="0"/>
        <v>103</v>
      </c>
      <c r="S67" s="8">
        <f t="shared" si="1"/>
        <v>0.5145631067961165</v>
      </c>
      <c r="T67" s="4">
        <f t="shared" si="2"/>
        <v>53</v>
      </c>
      <c r="U67" s="4">
        <f t="shared" si="3"/>
        <v>50</v>
      </c>
    </row>
    <row r="68" spans="1:21" x14ac:dyDescent="0.2">
      <c r="A68" s="4" t="s">
        <v>71</v>
      </c>
      <c r="B68" s="4" t="s">
        <v>80</v>
      </c>
      <c r="C68" s="4" t="s">
        <v>21</v>
      </c>
      <c r="D68" s="5">
        <v>41791</v>
      </c>
      <c r="E68" s="6" t="s">
        <v>22</v>
      </c>
      <c r="F68" s="7">
        <v>8</v>
      </c>
      <c r="G68" s="7">
        <v>7</v>
      </c>
      <c r="H68" s="7">
        <v>0.5</v>
      </c>
      <c r="I68" s="4">
        <v>24</v>
      </c>
      <c r="J68" s="8">
        <v>3</v>
      </c>
      <c r="K68" s="4">
        <v>816</v>
      </c>
      <c r="L68" s="8">
        <v>102</v>
      </c>
      <c r="M68" s="9">
        <v>339</v>
      </c>
      <c r="N68" s="4">
        <v>30</v>
      </c>
      <c r="O68" s="4">
        <v>40</v>
      </c>
      <c r="P68" s="4">
        <v>30</v>
      </c>
      <c r="Q68" s="4">
        <v>11</v>
      </c>
      <c r="R68" s="9">
        <f t="shared" si="0"/>
        <v>111</v>
      </c>
      <c r="S68" s="8">
        <f t="shared" si="1"/>
        <v>0.63063063063063063</v>
      </c>
      <c r="T68" s="4">
        <f t="shared" si="2"/>
        <v>70</v>
      </c>
      <c r="U68" s="4">
        <f t="shared" si="3"/>
        <v>41</v>
      </c>
    </row>
    <row r="69" spans="1:21" x14ac:dyDescent="0.2">
      <c r="A69" s="4" t="s">
        <v>71</v>
      </c>
      <c r="B69" s="4" t="s">
        <v>81</v>
      </c>
      <c r="C69" s="4" t="s">
        <v>24</v>
      </c>
      <c r="D69" s="5">
        <v>41791</v>
      </c>
      <c r="E69" s="6" t="s">
        <v>25</v>
      </c>
      <c r="F69" s="7">
        <v>8.3000000000000007</v>
      </c>
      <c r="G69" s="7">
        <v>7.3</v>
      </c>
      <c r="H69" s="7">
        <v>0.7</v>
      </c>
      <c r="I69" s="4">
        <v>16</v>
      </c>
      <c r="J69" s="8">
        <v>1.93</v>
      </c>
      <c r="K69" s="4">
        <v>544</v>
      </c>
      <c r="L69" s="8">
        <v>65.540000000000006</v>
      </c>
      <c r="M69" s="9">
        <v>395</v>
      </c>
      <c r="N69" s="4">
        <v>23</v>
      </c>
      <c r="O69" s="4">
        <v>35</v>
      </c>
      <c r="P69" s="4">
        <v>37</v>
      </c>
      <c r="Q69" s="4">
        <v>12</v>
      </c>
      <c r="R69" s="9">
        <f t="shared" si="0"/>
        <v>107</v>
      </c>
      <c r="S69" s="8">
        <f t="shared" si="1"/>
        <v>0.54205607476635509</v>
      </c>
      <c r="T69" s="4">
        <f t="shared" si="2"/>
        <v>58</v>
      </c>
      <c r="U69" s="4">
        <f t="shared" si="3"/>
        <v>49</v>
      </c>
    </row>
    <row r="70" spans="1:21" x14ac:dyDescent="0.2">
      <c r="A70" s="4" t="s">
        <v>82</v>
      </c>
      <c r="B70" s="4" t="s">
        <v>83</v>
      </c>
      <c r="C70" s="4" t="s">
        <v>21</v>
      </c>
      <c r="D70" s="5">
        <v>41791</v>
      </c>
      <c r="E70" s="6" t="s">
        <v>27</v>
      </c>
      <c r="F70" s="7">
        <v>7.3</v>
      </c>
      <c r="G70" s="7">
        <v>6.3</v>
      </c>
      <c r="H70" s="7">
        <v>0.3</v>
      </c>
      <c r="I70" s="4">
        <v>19</v>
      </c>
      <c r="J70" s="8">
        <v>2.6</v>
      </c>
      <c r="K70" s="4">
        <v>646</v>
      </c>
      <c r="L70" s="8">
        <v>88.49</v>
      </c>
      <c r="M70" s="9">
        <v>316</v>
      </c>
      <c r="N70" s="4">
        <v>30</v>
      </c>
      <c r="O70" s="4">
        <v>40</v>
      </c>
      <c r="P70" s="4">
        <v>36</v>
      </c>
      <c r="Q70" s="4">
        <v>15</v>
      </c>
      <c r="R70" s="9">
        <f t="shared" si="0"/>
        <v>121</v>
      </c>
      <c r="S70" s="8">
        <f t="shared" si="1"/>
        <v>0.57851239669421484</v>
      </c>
      <c r="T70" s="4">
        <f t="shared" si="2"/>
        <v>70</v>
      </c>
      <c r="U70" s="4">
        <f t="shared" si="3"/>
        <v>51</v>
      </c>
    </row>
    <row r="71" spans="1:21" x14ac:dyDescent="0.2">
      <c r="A71" s="4" t="s">
        <v>82</v>
      </c>
      <c r="B71" s="4" t="s">
        <v>84</v>
      </c>
      <c r="C71" s="4" t="s">
        <v>24</v>
      </c>
      <c r="D71" s="5">
        <v>41791</v>
      </c>
      <c r="E71" s="6" t="s">
        <v>29</v>
      </c>
      <c r="F71" s="7">
        <v>7.9</v>
      </c>
      <c r="G71" s="7">
        <v>6.9</v>
      </c>
      <c r="H71" s="7">
        <v>0.8</v>
      </c>
      <c r="I71" s="4">
        <v>25</v>
      </c>
      <c r="J71" s="8">
        <v>3.16</v>
      </c>
      <c r="K71" s="4">
        <v>850</v>
      </c>
      <c r="L71" s="8">
        <v>107.59</v>
      </c>
      <c r="M71" s="9">
        <v>383</v>
      </c>
      <c r="N71" s="4">
        <v>30</v>
      </c>
      <c r="O71" s="4">
        <v>30</v>
      </c>
      <c r="P71" s="4">
        <v>36</v>
      </c>
      <c r="Q71" s="4">
        <v>10</v>
      </c>
      <c r="R71" s="9">
        <f t="shared" si="0"/>
        <v>106</v>
      </c>
      <c r="S71" s="8">
        <f t="shared" si="1"/>
        <v>0.56603773584905659</v>
      </c>
      <c r="T71" s="4">
        <f t="shared" si="2"/>
        <v>60</v>
      </c>
      <c r="U71" s="4">
        <f t="shared" si="3"/>
        <v>46</v>
      </c>
    </row>
    <row r="72" spans="1:21" x14ac:dyDescent="0.2">
      <c r="A72" s="4" t="s">
        <v>82</v>
      </c>
      <c r="B72" s="4" t="s">
        <v>85</v>
      </c>
      <c r="C72" s="4" t="s">
        <v>21</v>
      </c>
      <c r="D72" s="5">
        <v>41791</v>
      </c>
      <c r="E72" s="6" t="s">
        <v>31</v>
      </c>
      <c r="F72" s="7">
        <v>7.6</v>
      </c>
      <c r="G72" s="7">
        <v>6.6</v>
      </c>
      <c r="H72" s="7">
        <v>0.2</v>
      </c>
      <c r="I72" s="4">
        <v>16</v>
      </c>
      <c r="J72" s="8">
        <v>2.11</v>
      </c>
      <c r="K72" s="4">
        <v>544</v>
      </c>
      <c r="L72" s="8">
        <v>71.58</v>
      </c>
      <c r="M72" s="9">
        <v>336</v>
      </c>
      <c r="N72" s="4">
        <v>23</v>
      </c>
      <c r="O72" s="4">
        <v>38</v>
      </c>
      <c r="P72" s="4">
        <v>35</v>
      </c>
      <c r="Q72" s="4">
        <v>10</v>
      </c>
      <c r="R72" s="9">
        <f t="shared" si="0"/>
        <v>106</v>
      </c>
      <c r="S72" s="8">
        <f t="shared" si="1"/>
        <v>0.57547169811320753</v>
      </c>
      <c r="T72" s="4">
        <f t="shared" si="2"/>
        <v>61</v>
      </c>
      <c r="U72" s="4">
        <f t="shared" si="3"/>
        <v>45</v>
      </c>
    </row>
    <row r="73" spans="1:21" x14ac:dyDescent="0.2">
      <c r="A73" s="4" t="s">
        <v>82</v>
      </c>
      <c r="B73" s="4" t="s">
        <v>86</v>
      </c>
      <c r="C73" s="4" t="s">
        <v>24</v>
      </c>
      <c r="D73" s="5">
        <v>41791</v>
      </c>
      <c r="E73" s="6" t="s">
        <v>33</v>
      </c>
      <c r="F73" s="7">
        <v>7</v>
      </c>
      <c r="G73" s="7">
        <v>6</v>
      </c>
      <c r="H73" s="7">
        <v>0.6</v>
      </c>
      <c r="I73" s="4">
        <v>20</v>
      </c>
      <c r="J73" s="8">
        <v>2.86</v>
      </c>
      <c r="K73" s="4">
        <v>680</v>
      </c>
      <c r="L73" s="8">
        <v>97.14</v>
      </c>
      <c r="M73" s="9">
        <v>333</v>
      </c>
      <c r="N73" s="4">
        <v>20</v>
      </c>
      <c r="O73" s="4">
        <v>31</v>
      </c>
      <c r="P73" s="4">
        <v>34</v>
      </c>
      <c r="Q73" s="4">
        <v>13</v>
      </c>
      <c r="R73" s="9">
        <f t="shared" si="0"/>
        <v>98</v>
      </c>
      <c r="S73" s="8">
        <f t="shared" si="1"/>
        <v>0.52040816326530615</v>
      </c>
      <c r="T73" s="4">
        <f t="shared" si="2"/>
        <v>51</v>
      </c>
      <c r="U73" s="4">
        <f t="shared" si="3"/>
        <v>47</v>
      </c>
    </row>
    <row r="74" spans="1:21" x14ac:dyDescent="0.2">
      <c r="A74" s="4" t="s">
        <v>82</v>
      </c>
      <c r="B74" s="4" t="s">
        <v>87</v>
      </c>
      <c r="C74" s="4" t="s">
        <v>21</v>
      </c>
      <c r="D74" s="5">
        <v>41791</v>
      </c>
      <c r="E74" s="6" t="s">
        <v>22</v>
      </c>
      <c r="F74" s="7">
        <v>7.5</v>
      </c>
      <c r="G74" s="7">
        <v>6.5</v>
      </c>
      <c r="H74" s="7">
        <v>0.5</v>
      </c>
      <c r="I74" s="4">
        <v>22</v>
      </c>
      <c r="J74" s="8">
        <v>2.93</v>
      </c>
      <c r="K74" s="4">
        <v>748</v>
      </c>
      <c r="L74" s="8">
        <v>99.73</v>
      </c>
      <c r="M74" s="9">
        <v>389</v>
      </c>
      <c r="N74" s="4">
        <v>20</v>
      </c>
      <c r="O74" s="4">
        <v>39</v>
      </c>
      <c r="P74" s="4">
        <v>39</v>
      </c>
      <c r="Q74" s="4">
        <v>13</v>
      </c>
      <c r="R74" s="9">
        <f t="shared" si="0"/>
        <v>111</v>
      </c>
      <c r="S74" s="8">
        <f t="shared" si="1"/>
        <v>0.53153153153153154</v>
      </c>
      <c r="T74" s="4">
        <f t="shared" si="2"/>
        <v>59</v>
      </c>
      <c r="U74" s="4">
        <f t="shared" si="3"/>
        <v>52</v>
      </c>
    </row>
    <row r="75" spans="1:21" x14ac:dyDescent="0.2">
      <c r="A75" s="4" t="s">
        <v>82</v>
      </c>
      <c r="B75" s="4" t="s">
        <v>88</v>
      </c>
      <c r="C75" s="4" t="s">
        <v>24</v>
      </c>
      <c r="D75" s="5">
        <v>41791</v>
      </c>
      <c r="E75" s="6" t="s">
        <v>25</v>
      </c>
      <c r="F75" s="7">
        <v>8</v>
      </c>
      <c r="G75" s="7">
        <v>7</v>
      </c>
      <c r="H75" s="7">
        <v>0.7</v>
      </c>
      <c r="I75" s="4">
        <v>23</v>
      </c>
      <c r="J75" s="8">
        <v>2.88</v>
      </c>
      <c r="K75" s="4">
        <v>782</v>
      </c>
      <c r="L75" s="8">
        <v>97.75</v>
      </c>
      <c r="M75" s="9">
        <v>334</v>
      </c>
      <c r="N75" s="4">
        <v>30</v>
      </c>
      <c r="O75" s="4">
        <v>38</v>
      </c>
      <c r="P75" s="4">
        <v>30</v>
      </c>
      <c r="Q75" s="4">
        <v>11</v>
      </c>
      <c r="R75" s="9">
        <f t="shared" si="0"/>
        <v>109</v>
      </c>
      <c r="S75" s="8">
        <f t="shared" si="1"/>
        <v>0.62385321100917435</v>
      </c>
      <c r="T75" s="4">
        <f t="shared" si="2"/>
        <v>68</v>
      </c>
      <c r="U75" s="4">
        <f t="shared" si="3"/>
        <v>41</v>
      </c>
    </row>
    <row r="76" spans="1:21" x14ac:dyDescent="0.2">
      <c r="A76" s="4" t="s">
        <v>82</v>
      </c>
      <c r="B76" s="4" t="s">
        <v>89</v>
      </c>
      <c r="C76" s="4" t="s">
        <v>21</v>
      </c>
      <c r="D76" s="5">
        <v>41791</v>
      </c>
      <c r="E76" s="6" t="s">
        <v>27</v>
      </c>
      <c r="F76" s="7">
        <v>8.3000000000000007</v>
      </c>
      <c r="G76" s="7">
        <v>7.3</v>
      </c>
      <c r="H76" s="7">
        <v>0.3</v>
      </c>
      <c r="I76" s="4">
        <v>20</v>
      </c>
      <c r="J76" s="8">
        <v>2.41</v>
      </c>
      <c r="K76" s="4">
        <v>680</v>
      </c>
      <c r="L76" s="8">
        <v>81.93</v>
      </c>
      <c r="M76" s="9">
        <v>307</v>
      </c>
      <c r="N76" s="4">
        <v>28</v>
      </c>
      <c r="O76" s="4">
        <v>33</v>
      </c>
      <c r="P76" s="4">
        <v>32</v>
      </c>
      <c r="Q76" s="4">
        <v>12</v>
      </c>
      <c r="R76" s="9">
        <f t="shared" si="0"/>
        <v>105</v>
      </c>
      <c r="S76" s="8">
        <f t="shared" si="1"/>
        <v>0.580952380952381</v>
      </c>
      <c r="T76" s="4">
        <f t="shared" si="2"/>
        <v>61</v>
      </c>
      <c r="U76" s="4">
        <f t="shared" si="3"/>
        <v>44</v>
      </c>
    </row>
    <row r="77" spans="1:21" x14ac:dyDescent="0.2">
      <c r="A77" s="4" t="s">
        <v>82</v>
      </c>
      <c r="B77" s="4" t="s">
        <v>90</v>
      </c>
      <c r="C77" s="4" t="s">
        <v>24</v>
      </c>
      <c r="D77" s="5">
        <v>41791</v>
      </c>
      <c r="E77" s="6" t="s">
        <v>29</v>
      </c>
      <c r="F77" s="7">
        <v>7.3</v>
      </c>
      <c r="G77" s="7">
        <v>6.3</v>
      </c>
      <c r="H77" s="7">
        <v>0.8</v>
      </c>
      <c r="I77" s="4">
        <v>19</v>
      </c>
      <c r="J77" s="8">
        <v>2.6</v>
      </c>
      <c r="K77" s="4">
        <v>646</v>
      </c>
      <c r="L77" s="8">
        <v>88.49</v>
      </c>
      <c r="M77" s="9">
        <v>378</v>
      </c>
      <c r="N77" s="4">
        <v>24</v>
      </c>
      <c r="O77" s="4">
        <v>35</v>
      </c>
      <c r="P77" s="4">
        <v>37</v>
      </c>
      <c r="Q77" s="4">
        <v>13</v>
      </c>
      <c r="R77" s="9">
        <f t="shared" si="0"/>
        <v>109</v>
      </c>
      <c r="S77" s="8">
        <f t="shared" si="1"/>
        <v>0.54128440366972475</v>
      </c>
      <c r="T77" s="4">
        <f t="shared" si="2"/>
        <v>59</v>
      </c>
      <c r="U77" s="4">
        <f t="shared" si="3"/>
        <v>50</v>
      </c>
    </row>
    <row r="78" spans="1:21" x14ac:dyDescent="0.2">
      <c r="A78" s="4" t="s">
        <v>82</v>
      </c>
      <c r="B78" s="4" t="s">
        <v>91</v>
      </c>
      <c r="C78" s="4" t="s">
        <v>21</v>
      </c>
      <c r="D78" s="5">
        <v>41791</v>
      </c>
      <c r="E78" s="6" t="s">
        <v>31</v>
      </c>
      <c r="F78" s="7">
        <v>7.9</v>
      </c>
      <c r="G78" s="7">
        <v>6.9</v>
      </c>
      <c r="H78" s="7">
        <v>0.2</v>
      </c>
      <c r="I78" s="4">
        <v>15</v>
      </c>
      <c r="J78" s="8">
        <v>1.9</v>
      </c>
      <c r="K78" s="4">
        <v>510</v>
      </c>
      <c r="L78" s="8">
        <v>64.56</v>
      </c>
      <c r="M78" s="9">
        <v>357</v>
      </c>
      <c r="N78" s="4">
        <v>27</v>
      </c>
      <c r="O78" s="4">
        <v>30</v>
      </c>
      <c r="P78" s="4">
        <v>31</v>
      </c>
      <c r="Q78" s="4">
        <v>12</v>
      </c>
      <c r="R78" s="9">
        <f t="shared" si="0"/>
        <v>100</v>
      </c>
      <c r="S78" s="8">
        <f t="shared" si="1"/>
        <v>0.56999999999999995</v>
      </c>
      <c r="T78" s="4">
        <f t="shared" si="2"/>
        <v>57</v>
      </c>
      <c r="U78" s="4">
        <f t="shared" si="3"/>
        <v>43</v>
      </c>
    </row>
    <row r="79" spans="1:21" x14ac:dyDescent="0.2">
      <c r="A79" s="4" t="s">
        <v>82</v>
      </c>
      <c r="B79" s="4" t="s">
        <v>92</v>
      </c>
      <c r="C79" s="4" t="s">
        <v>24</v>
      </c>
      <c r="D79" s="5">
        <v>41791</v>
      </c>
      <c r="E79" s="6" t="s">
        <v>33</v>
      </c>
      <c r="F79" s="7">
        <v>7.6</v>
      </c>
      <c r="G79" s="7">
        <v>6.6</v>
      </c>
      <c r="H79" s="7">
        <v>0.6</v>
      </c>
      <c r="I79" s="4">
        <v>18</v>
      </c>
      <c r="J79" s="8">
        <v>2.37</v>
      </c>
      <c r="K79" s="4">
        <v>612</v>
      </c>
      <c r="L79" s="8">
        <v>80.53</v>
      </c>
      <c r="M79" s="9">
        <v>370</v>
      </c>
      <c r="N79" s="4">
        <v>22</v>
      </c>
      <c r="O79" s="4">
        <v>33</v>
      </c>
      <c r="P79" s="4">
        <v>32</v>
      </c>
      <c r="Q79" s="4">
        <v>15</v>
      </c>
      <c r="R79" s="9">
        <f t="shared" si="0"/>
        <v>102</v>
      </c>
      <c r="S79" s="8">
        <f t="shared" si="1"/>
        <v>0.53921568627450978</v>
      </c>
      <c r="T79" s="4">
        <f t="shared" si="2"/>
        <v>55</v>
      </c>
      <c r="U79" s="4">
        <f t="shared" si="3"/>
        <v>47</v>
      </c>
    </row>
    <row r="80" spans="1:21" x14ac:dyDescent="0.2">
      <c r="A80" s="4" t="s">
        <v>93</v>
      </c>
      <c r="B80" s="4" t="s">
        <v>94</v>
      </c>
      <c r="C80" s="4" t="s">
        <v>21</v>
      </c>
      <c r="D80" s="5">
        <v>41791</v>
      </c>
      <c r="E80" s="6" t="s">
        <v>22</v>
      </c>
      <c r="F80" s="7">
        <v>7</v>
      </c>
      <c r="G80" s="7">
        <v>6</v>
      </c>
      <c r="H80" s="7">
        <v>0.5</v>
      </c>
      <c r="I80" s="4">
        <v>21</v>
      </c>
      <c r="J80" s="8">
        <v>3</v>
      </c>
      <c r="K80" s="4">
        <v>714</v>
      </c>
      <c r="L80" s="8">
        <v>102</v>
      </c>
      <c r="M80" s="9">
        <v>322</v>
      </c>
      <c r="N80" s="4">
        <v>24</v>
      </c>
      <c r="O80" s="4">
        <v>30</v>
      </c>
      <c r="P80" s="4">
        <v>32</v>
      </c>
      <c r="Q80" s="4">
        <v>14</v>
      </c>
      <c r="R80" s="9">
        <f t="shared" si="0"/>
        <v>100</v>
      </c>
      <c r="S80" s="8">
        <f t="shared" si="1"/>
        <v>0.54</v>
      </c>
      <c r="T80" s="4">
        <f t="shared" si="2"/>
        <v>54</v>
      </c>
      <c r="U80" s="4">
        <f t="shared" si="3"/>
        <v>46</v>
      </c>
    </row>
    <row r="81" spans="1:21" x14ac:dyDescent="0.2">
      <c r="A81" s="4" t="s">
        <v>93</v>
      </c>
      <c r="B81" s="4" t="s">
        <v>95</v>
      </c>
      <c r="C81" s="4" t="s">
        <v>24</v>
      </c>
      <c r="D81" s="5">
        <v>41791</v>
      </c>
      <c r="E81" s="6" t="s">
        <v>25</v>
      </c>
      <c r="F81" s="7">
        <v>7.5</v>
      </c>
      <c r="G81" s="7">
        <v>6.5</v>
      </c>
      <c r="H81" s="7">
        <v>0.7</v>
      </c>
      <c r="I81" s="4">
        <v>22</v>
      </c>
      <c r="J81" s="8">
        <v>2.93</v>
      </c>
      <c r="K81" s="4">
        <v>748</v>
      </c>
      <c r="L81" s="8">
        <v>99.73</v>
      </c>
      <c r="M81" s="9">
        <v>326</v>
      </c>
      <c r="N81" s="4">
        <v>29</v>
      </c>
      <c r="O81" s="4">
        <v>33</v>
      </c>
      <c r="P81" s="4">
        <v>38</v>
      </c>
      <c r="Q81" s="4">
        <v>13</v>
      </c>
      <c r="R81" s="9">
        <f t="shared" si="0"/>
        <v>113</v>
      </c>
      <c r="S81" s="8">
        <f t="shared" si="1"/>
        <v>0.54867256637168138</v>
      </c>
      <c r="T81" s="4">
        <f t="shared" si="2"/>
        <v>62</v>
      </c>
      <c r="U81" s="4">
        <f t="shared" si="3"/>
        <v>51</v>
      </c>
    </row>
    <row r="82" spans="1:21" x14ac:dyDescent="0.2">
      <c r="A82" s="4" t="s">
        <v>93</v>
      </c>
      <c r="B82" s="4" t="s">
        <v>96</v>
      </c>
      <c r="C82" s="4" t="s">
        <v>21</v>
      </c>
      <c r="D82" s="5">
        <v>41791</v>
      </c>
      <c r="E82" s="6" t="s">
        <v>27</v>
      </c>
      <c r="F82" s="7">
        <v>8</v>
      </c>
      <c r="G82" s="7">
        <v>7</v>
      </c>
      <c r="H82" s="7">
        <v>0.3</v>
      </c>
      <c r="I82" s="4">
        <v>21</v>
      </c>
      <c r="J82" s="8">
        <v>2.63</v>
      </c>
      <c r="K82" s="4">
        <v>714</v>
      </c>
      <c r="L82" s="8">
        <v>89.25</v>
      </c>
      <c r="M82" s="9">
        <v>339</v>
      </c>
      <c r="N82" s="4">
        <v>25</v>
      </c>
      <c r="O82" s="4">
        <v>32</v>
      </c>
      <c r="P82" s="4">
        <v>31</v>
      </c>
      <c r="Q82" s="4">
        <v>14</v>
      </c>
      <c r="R82" s="9">
        <f t="shared" si="0"/>
        <v>102</v>
      </c>
      <c r="S82" s="8">
        <f t="shared" si="1"/>
        <v>0.55882352941176472</v>
      </c>
      <c r="T82" s="4">
        <f t="shared" si="2"/>
        <v>57</v>
      </c>
      <c r="U82" s="4">
        <f t="shared" si="3"/>
        <v>45</v>
      </c>
    </row>
    <row r="83" spans="1:21" x14ac:dyDescent="0.2">
      <c r="A83" s="4" t="s">
        <v>93</v>
      </c>
      <c r="B83" s="4" t="s">
        <v>97</v>
      </c>
      <c r="C83" s="4" t="s">
        <v>24</v>
      </c>
      <c r="D83" s="5">
        <v>41791</v>
      </c>
      <c r="E83" s="6" t="s">
        <v>29</v>
      </c>
      <c r="F83" s="7">
        <v>8.3000000000000007</v>
      </c>
      <c r="G83" s="7">
        <v>7.3</v>
      </c>
      <c r="H83" s="7">
        <v>0.8</v>
      </c>
      <c r="I83" s="4">
        <v>20</v>
      </c>
      <c r="J83" s="8">
        <v>2.41</v>
      </c>
      <c r="K83" s="4">
        <v>680</v>
      </c>
      <c r="L83" s="8">
        <v>81.93</v>
      </c>
      <c r="M83" s="9">
        <v>390</v>
      </c>
      <c r="N83" s="4">
        <v>21</v>
      </c>
      <c r="O83" s="4">
        <v>33</v>
      </c>
      <c r="P83" s="4">
        <v>35</v>
      </c>
      <c r="Q83" s="4">
        <v>13</v>
      </c>
      <c r="R83" s="9">
        <f t="shared" si="0"/>
        <v>102</v>
      </c>
      <c r="S83" s="8">
        <f t="shared" si="1"/>
        <v>0.52941176470588236</v>
      </c>
      <c r="T83" s="4">
        <f t="shared" si="2"/>
        <v>54</v>
      </c>
      <c r="U83" s="4">
        <f t="shared" si="3"/>
        <v>48</v>
      </c>
    </row>
    <row r="84" spans="1:21" x14ac:dyDescent="0.2">
      <c r="A84" s="4" t="s">
        <v>93</v>
      </c>
      <c r="B84" s="4" t="s">
        <v>98</v>
      </c>
      <c r="C84" s="4" t="s">
        <v>21</v>
      </c>
      <c r="D84" s="5">
        <v>41791</v>
      </c>
      <c r="E84" s="6" t="s">
        <v>31</v>
      </c>
      <c r="F84" s="7">
        <v>7.3</v>
      </c>
      <c r="G84" s="7">
        <v>6.3</v>
      </c>
      <c r="H84" s="7">
        <v>0.2</v>
      </c>
      <c r="I84" s="4">
        <v>19</v>
      </c>
      <c r="J84" s="8">
        <v>2.6</v>
      </c>
      <c r="K84" s="4">
        <v>646</v>
      </c>
      <c r="L84" s="8">
        <v>88.49</v>
      </c>
      <c r="M84" s="9">
        <v>330</v>
      </c>
      <c r="N84" s="4">
        <v>30</v>
      </c>
      <c r="O84" s="4">
        <v>33</v>
      </c>
      <c r="P84" s="4">
        <v>40</v>
      </c>
      <c r="Q84" s="4">
        <v>13</v>
      </c>
      <c r="R84" s="9">
        <f t="shared" si="0"/>
        <v>116</v>
      </c>
      <c r="S84" s="8">
        <f t="shared" si="1"/>
        <v>0.5431034482758621</v>
      </c>
      <c r="T84" s="4">
        <f t="shared" si="2"/>
        <v>63</v>
      </c>
      <c r="U84" s="4">
        <f t="shared" si="3"/>
        <v>53</v>
      </c>
    </row>
    <row r="85" spans="1:21" x14ac:dyDescent="0.2">
      <c r="A85" s="4" t="s">
        <v>93</v>
      </c>
      <c r="B85" s="4" t="s">
        <v>99</v>
      </c>
      <c r="C85" s="4" t="s">
        <v>24</v>
      </c>
      <c r="D85" s="5">
        <v>41791</v>
      </c>
      <c r="E85" s="6" t="s">
        <v>33</v>
      </c>
      <c r="F85" s="7">
        <v>7.9</v>
      </c>
      <c r="G85" s="7">
        <v>6.9</v>
      </c>
      <c r="H85" s="7">
        <v>0.6</v>
      </c>
      <c r="I85" s="4">
        <v>15</v>
      </c>
      <c r="J85" s="8">
        <v>1.9</v>
      </c>
      <c r="K85" s="4">
        <v>510</v>
      </c>
      <c r="L85" s="8">
        <v>64.56</v>
      </c>
      <c r="M85" s="9">
        <v>392</v>
      </c>
      <c r="N85" s="4">
        <v>27</v>
      </c>
      <c r="O85" s="4">
        <v>30</v>
      </c>
      <c r="P85" s="4">
        <v>30</v>
      </c>
      <c r="Q85" s="4">
        <v>12</v>
      </c>
      <c r="R85" s="9">
        <f t="shared" ref="R85:R121" si="22">SUM(N85:Q85)</f>
        <v>99</v>
      </c>
      <c r="S85" s="8">
        <f t="shared" ref="S85:S121" si="23">SUM(N85:O85)/R85</f>
        <v>0.5757575757575758</v>
      </c>
      <c r="T85" s="4">
        <f t="shared" ref="T85:T121" si="24">N85+O85</f>
        <v>57</v>
      </c>
      <c r="U85" s="4">
        <f t="shared" ref="U85:U121" si="25">P85+Q85</f>
        <v>42</v>
      </c>
    </row>
    <row r="86" spans="1:21" x14ac:dyDescent="0.2">
      <c r="A86" s="4" t="s">
        <v>93</v>
      </c>
      <c r="B86" s="4" t="s">
        <v>100</v>
      </c>
      <c r="C86" s="4" t="s">
        <v>21</v>
      </c>
      <c r="D86" s="5">
        <v>41791</v>
      </c>
      <c r="E86" s="6" t="s">
        <v>22</v>
      </c>
      <c r="F86" s="7">
        <v>7.6</v>
      </c>
      <c r="G86" s="7">
        <v>6.6</v>
      </c>
      <c r="H86" s="7">
        <v>0.5</v>
      </c>
      <c r="I86" s="4">
        <v>22</v>
      </c>
      <c r="J86" s="8">
        <v>2.89</v>
      </c>
      <c r="K86" s="4">
        <v>748</v>
      </c>
      <c r="L86" s="8">
        <v>98.42</v>
      </c>
      <c r="M86" s="9">
        <v>396</v>
      </c>
      <c r="N86" s="4">
        <v>27</v>
      </c>
      <c r="O86" s="4">
        <v>30</v>
      </c>
      <c r="P86" s="4">
        <v>38</v>
      </c>
      <c r="Q86" s="4">
        <v>15</v>
      </c>
      <c r="R86" s="9">
        <f t="shared" si="22"/>
        <v>110</v>
      </c>
      <c r="S86" s="8">
        <f t="shared" si="23"/>
        <v>0.51818181818181819</v>
      </c>
      <c r="T86" s="4">
        <f t="shared" si="24"/>
        <v>57</v>
      </c>
      <c r="U86" s="4">
        <f t="shared" si="25"/>
        <v>53</v>
      </c>
    </row>
    <row r="87" spans="1:21" x14ac:dyDescent="0.2">
      <c r="A87" s="4" t="s">
        <v>93</v>
      </c>
      <c r="B87" s="4" t="s">
        <v>101</v>
      </c>
      <c r="C87" s="4" t="s">
        <v>24</v>
      </c>
      <c r="D87" s="5">
        <v>41791</v>
      </c>
      <c r="E87" s="6" t="s">
        <v>25</v>
      </c>
      <c r="F87" s="7">
        <v>7</v>
      </c>
      <c r="G87" s="7">
        <v>6</v>
      </c>
      <c r="H87" s="7">
        <v>0.7</v>
      </c>
      <c r="I87" s="4">
        <v>20</v>
      </c>
      <c r="J87" s="8">
        <v>2.86</v>
      </c>
      <c r="K87" s="4">
        <v>680</v>
      </c>
      <c r="L87" s="8">
        <v>97.14</v>
      </c>
      <c r="M87" s="9">
        <v>372</v>
      </c>
      <c r="N87" s="4">
        <v>21</v>
      </c>
      <c r="O87" s="4">
        <v>39</v>
      </c>
      <c r="P87" s="4">
        <v>35</v>
      </c>
      <c r="Q87" s="4">
        <v>13</v>
      </c>
      <c r="R87" s="9">
        <f t="shared" si="22"/>
        <v>108</v>
      </c>
      <c r="S87" s="8">
        <f t="shared" si="23"/>
        <v>0.55555555555555558</v>
      </c>
      <c r="T87" s="4">
        <f t="shared" si="24"/>
        <v>60</v>
      </c>
      <c r="U87" s="4">
        <f t="shared" si="25"/>
        <v>48</v>
      </c>
    </row>
    <row r="88" spans="1:21" x14ac:dyDescent="0.2">
      <c r="A88" s="4" t="s">
        <v>93</v>
      </c>
      <c r="B88" s="4" t="s">
        <v>102</v>
      </c>
      <c r="C88" s="4" t="s">
        <v>21</v>
      </c>
      <c r="D88" s="5">
        <v>41791</v>
      </c>
      <c r="E88" s="6" t="s">
        <v>27</v>
      </c>
      <c r="F88" s="7">
        <v>7.5</v>
      </c>
      <c r="G88" s="7">
        <v>6.5</v>
      </c>
      <c r="H88" s="7">
        <v>0.3</v>
      </c>
      <c r="I88" s="4">
        <v>16</v>
      </c>
      <c r="J88" s="8">
        <v>2.13</v>
      </c>
      <c r="K88" s="4">
        <v>544</v>
      </c>
      <c r="L88" s="8">
        <v>72.53</v>
      </c>
      <c r="M88" s="9">
        <v>352</v>
      </c>
      <c r="N88" s="4">
        <v>23</v>
      </c>
      <c r="O88" s="4">
        <v>39</v>
      </c>
      <c r="P88" s="4">
        <v>32</v>
      </c>
      <c r="Q88" s="4">
        <v>14</v>
      </c>
      <c r="R88" s="9">
        <f t="shared" si="22"/>
        <v>108</v>
      </c>
      <c r="S88" s="8">
        <f t="shared" si="23"/>
        <v>0.57407407407407407</v>
      </c>
      <c r="T88" s="4">
        <f t="shared" si="24"/>
        <v>62</v>
      </c>
      <c r="U88" s="4">
        <f t="shared" si="25"/>
        <v>46</v>
      </c>
    </row>
    <row r="89" spans="1:21" x14ac:dyDescent="0.2">
      <c r="A89" s="4" t="s">
        <v>93</v>
      </c>
      <c r="B89" s="4" t="s">
        <v>103</v>
      </c>
      <c r="C89" s="4" t="s">
        <v>24</v>
      </c>
      <c r="D89" s="5">
        <v>41791</v>
      </c>
      <c r="E89" s="6" t="s">
        <v>29</v>
      </c>
      <c r="F89" s="7">
        <v>8</v>
      </c>
      <c r="G89" s="7">
        <v>7</v>
      </c>
      <c r="H89" s="7">
        <v>0.8</v>
      </c>
      <c r="I89" s="4">
        <v>25</v>
      </c>
      <c r="J89" s="8">
        <v>3.13</v>
      </c>
      <c r="K89" s="4">
        <v>850</v>
      </c>
      <c r="L89" s="8">
        <v>106.25</v>
      </c>
      <c r="M89" s="9">
        <v>373</v>
      </c>
      <c r="N89" s="4">
        <v>28</v>
      </c>
      <c r="O89" s="4">
        <v>31</v>
      </c>
      <c r="P89" s="4">
        <v>40</v>
      </c>
      <c r="Q89" s="4">
        <v>10</v>
      </c>
      <c r="R89" s="9">
        <f t="shared" si="22"/>
        <v>109</v>
      </c>
      <c r="S89" s="8">
        <f t="shared" si="23"/>
        <v>0.54128440366972475</v>
      </c>
      <c r="T89" s="4">
        <f t="shared" si="24"/>
        <v>59</v>
      </c>
      <c r="U89" s="4">
        <f t="shared" si="25"/>
        <v>50</v>
      </c>
    </row>
    <row r="90" spans="1:21" x14ac:dyDescent="0.2">
      <c r="A90" s="4" t="s">
        <v>104</v>
      </c>
      <c r="B90" s="4" t="s">
        <v>105</v>
      </c>
      <c r="C90" s="4" t="s">
        <v>21</v>
      </c>
      <c r="D90" s="5">
        <v>41791</v>
      </c>
      <c r="E90" s="6" t="s">
        <v>31</v>
      </c>
      <c r="F90" s="7">
        <v>8.3000000000000007</v>
      </c>
      <c r="G90" s="7">
        <v>7.3</v>
      </c>
      <c r="H90" s="7">
        <v>0.2</v>
      </c>
      <c r="I90" s="4">
        <v>16</v>
      </c>
      <c r="J90" s="8">
        <v>1.93</v>
      </c>
      <c r="K90" s="4">
        <v>544</v>
      </c>
      <c r="L90" s="8">
        <v>65.540000000000006</v>
      </c>
      <c r="M90" s="9">
        <v>394</v>
      </c>
      <c r="N90" s="4">
        <v>27</v>
      </c>
      <c r="O90" s="4">
        <v>37</v>
      </c>
      <c r="P90" s="4">
        <v>37</v>
      </c>
      <c r="Q90" s="4">
        <v>10</v>
      </c>
      <c r="R90" s="9">
        <f t="shared" si="22"/>
        <v>111</v>
      </c>
      <c r="S90" s="8">
        <f t="shared" si="23"/>
        <v>0.57657657657657657</v>
      </c>
      <c r="T90" s="4">
        <f t="shared" si="24"/>
        <v>64</v>
      </c>
      <c r="U90" s="4">
        <f t="shared" si="25"/>
        <v>47</v>
      </c>
    </row>
    <row r="91" spans="1:21" x14ac:dyDescent="0.2">
      <c r="A91" s="4" t="s">
        <v>104</v>
      </c>
      <c r="B91" s="4" t="s">
        <v>106</v>
      </c>
      <c r="C91" s="4" t="s">
        <v>24</v>
      </c>
      <c r="D91" s="5">
        <v>41791</v>
      </c>
      <c r="E91" s="6" t="s">
        <v>33</v>
      </c>
      <c r="F91" s="7">
        <v>7.3</v>
      </c>
      <c r="G91" s="7">
        <v>6.3</v>
      </c>
      <c r="H91" s="7">
        <v>0.6</v>
      </c>
      <c r="I91" s="4">
        <v>24</v>
      </c>
      <c r="J91" s="8">
        <v>3.29</v>
      </c>
      <c r="K91" s="4">
        <v>816</v>
      </c>
      <c r="L91" s="8">
        <v>111.78</v>
      </c>
      <c r="M91" s="9">
        <v>303</v>
      </c>
      <c r="N91" s="4">
        <v>29</v>
      </c>
      <c r="O91" s="4">
        <v>38</v>
      </c>
      <c r="P91" s="4">
        <v>32</v>
      </c>
      <c r="Q91" s="4">
        <v>13</v>
      </c>
      <c r="R91" s="9">
        <f t="shared" si="22"/>
        <v>112</v>
      </c>
      <c r="S91" s="8">
        <f t="shared" si="23"/>
        <v>0.5982142857142857</v>
      </c>
      <c r="T91" s="4">
        <f t="shared" si="24"/>
        <v>67</v>
      </c>
      <c r="U91" s="4">
        <f t="shared" si="25"/>
        <v>45</v>
      </c>
    </row>
    <row r="92" spans="1:21" x14ac:dyDescent="0.2">
      <c r="A92" s="4" t="s">
        <v>104</v>
      </c>
      <c r="B92" s="4" t="s">
        <v>107</v>
      </c>
      <c r="C92" s="4" t="s">
        <v>21</v>
      </c>
      <c r="D92" s="5">
        <v>41791</v>
      </c>
      <c r="E92" s="6" t="s">
        <v>22</v>
      </c>
      <c r="F92" s="7">
        <v>7.9</v>
      </c>
      <c r="G92" s="7">
        <v>6.9</v>
      </c>
      <c r="H92" s="7">
        <v>0.5</v>
      </c>
      <c r="I92" s="4">
        <v>23</v>
      </c>
      <c r="J92" s="8">
        <v>2.91</v>
      </c>
      <c r="K92" s="4">
        <v>782</v>
      </c>
      <c r="L92" s="8">
        <v>98.99</v>
      </c>
      <c r="M92" s="9">
        <v>382</v>
      </c>
      <c r="N92" s="4">
        <v>23</v>
      </c>
      <c r="O92" s="4">
        <v>33</v>
      </c>
      <c r="P92" s="4">
        <v>33</v>
      </c>
      <c r="Q92" s="4">
        <v>11</v>
      </c>
      <c r="R92" s="9">
        <f t="shared" si="22"/>
        <v>100</v>
      </c>
      <c r="S92" s="8">
        <f t="shared" si="23"/>
        <v>0.56000000000000005</v>
      </c>
      <c r="T92" s="4">
        <f t="shared" si="24"/>
        <v>56</v>
      </c>
      <c r="U92" s="4">
        <f t="shared" si="25"/>
        <v>44</v>
      </c>
    </row>
    <row r="93" spans="1:21" x14ac:dyDescent="0.2">
      <c r="A93" s="4" t="s">
        <v>104</v>
      </c>
      <c r="B93" s="4" t="s">
        <v>108</v>
      </c>
      <c r="C93" s="4" t="s">
        <v>24</v>
      </c>
      <c r="D93" s="5">
        <v>41791</v>
      </c>
      <c r="E93" s="6" t="s">
        <v>25</v>
      </c>
      <c r="F93" s="7">
        <v>7.6</v>
      </c>
      <c r="G93" s="7">
        <v>6.6</v>
      </c>
      <c r="H93" s="7">
        <v>0.7</v>
      </c>
      <c r="I93" s="4">
        <v>21</v>
      </c>
      <c r="J93" s="8">
        <v>2.76</v>
      </c>
      <c r="K93" s="4">
        <v>714</v>
      </c>
      <c r="L93" s="8">
        <v>93.95</v>
      </c>
      <c r="M93" s="9">
        <v>316</v>
      </c>
      <c r="N93" s="4">
        <v>28</v>
      </c>
      <c r="O93" s="4">
        <v>36</v>
      </c>
      <c r="P93" s="4">
        <v>35</v>
      </c>
      <c r="Q93" s="4">
        <v>11</v>
      </c>
      <c r="R93" s="9">
        <f t="shared" si="22"/>
        <v>110</v>
      </c>
      <c r="S93" s="8">
        <f t="shared" si="23"/>
        <v>0.58181818181818179</v>
      </c>
      <c r="T93" s="4">
        <f t="shared" si="24"/>
        <v>64</v>
      </c>
      <c r="U93" s="4">
        <f t="shared" si="25"/>
        <v>46</v>
      </c>
    </row>
    <row r="94" spans="1:21" x14ac:dyDescent="0.2">
      <c r="A94" s="4" t="s">
        <v>104</v>
      </c>
      <c r="B94" s="4" t="s">
        <v>109</v>
      </c>
      <c r="C94" s="4" t="s">
        <v>21</v>
      </c>
      <c r="D94" s="5">
        <v>41791</v>
      </c>
      <c r="E94" s="6" t="s">
        <v>27</v>
      </c>
      <c r="F94" s="7">
        <v>7</v>
      </c>
      <c r="G94" s="7">
        <v>6</v>
      </c>
      <c r="H94" s="7">
        <v>0.3</v>
      </c>
      <c r="I94" s="4">
        <v>17</v>
      </c>
      <c r="J94" s="8">
        <v>2.4300000000000002</v>
      </c>
      <c r="K94" s="4">
        <v>578</v>
      </c>
      <c r="L94" s="8">
        <v>82.57</v>
      </c>
      <c r="M94" s="9">
        <v>334</v>
      </c>
      <c r="N94" s="4">
        <v>29</v>
      </c>
      <c r="O94" s="4">
        <v>31</v>
      </c>
      <c r="P94" s="4">
        <v>30</v>
      </c>
      <c r="Q94" s="4">
        <v>11</v>
      </c>
      <c r="R94" s="9">
        <f t="shared" si="22"/>
        <v>101</v>
      </c>
      <c r="S94" s="8">
        <f t="shared" si="23"/>
        <v>0.59405940594059403</v>
      </c>
      <c r="T94" s="4">
        <f t="shared" si="24"/>
        <v>60</v>
      </c>
      <c r="U94" s="4">
        <f t="shared" si="25"/>
        <v>41</v>
      </c>
    </row>
    <row r="95" spans="1:21" x14ac:dyDescent="0.2">
      <c r="A95" s="4" t="s">
        <v>104</v>
      </c>
      <c r="B95" s="4" t="s">
        <v>110</v>
      </c>
      <c r="C95" s="4" t="s">
        <v>24</v>
      </c>
      <c r="D95" s="5">
        <v>41791</v>
      </c>
      <c r="E95" s="6" t="s">
        <v>29</v>
      </c>
      <c r="F95" s="7">
        <v>7.5</v>
      </c>
      <c r="G95" s="7">
        <v>6.5</v>
      </c>
      <c r="H95" s="7">
        <v>0.8</v>
      </c>
      <c r="I95" s="4">
        <v>21</v>
      </c>
      <c r="J95" s="8">
        <v>2.8</v>
      </c>
      <c r="K95" s="4">
        <v>714</v>
      </c>
      <c r="L95" s="8">
        <v>95.2</v>
      </c>
      <c r="M95" s="9">
        <v>391</v>
      </c>
      <c r="N95" s="4">
        <v>27</v>
      </c>
      <c r="O95" s="4">
        <v>31</v>
      </c>
      <c r="P95" s="4">
        <v>35</v>
      </c>
      <c r="Q95" s="4">
        <v>13</v>
      </c>
      <c r="R95" s="9">
        <f t="shared" si="22"/>
        <v>106</v>
      </c>
      <c r="S95" s="8">
        <f t="shared" si="23"/>
        <v>0.54716981132075471</v>
      </c>
      <c r="T95" s="4">
        <f t="shared" si="24"/>
        <v>58</v>
      </c>
      <c r="U95" s="4">
        <f t="shared" si="25"/>
        <v>48</v>
      </c>
    </row>
    <row r="96" spans="1:21" x14ac:dyDescent="0.2">
      <c r="A96" s="4" t="s">
        <v>104</v>
      </c>
      <c r="B96" s="4" t="s">
        <v>111</v>
      </c>
      <c r="C96" s="4" t="s">
        <v>21</v>
      </c>
      <c r="D96" s="5">
        <v>41791</v>
      </c>
      <c r="E96" s="6" t="s">
        <v>31</v>
      </c>
      <c r="F96" s="7">
        <v>8</v>
      </c>
      <c r="G96" s="7">
        <v>7</v>
      </c>
      <c r="H96" s="7">
        <v>0.2</v>
      </c>
      <c r="I96" s="4">
        <v>23</v>
      </c>
      <c r="J96" s="8">
        <v>2.88</v>
      </c>
      <c r="K96" s="4">
        <v>782</v>
      </c>
      <c r="L96" s="8">
        <v>97.75</v>
      </c>
      <c r="M96" s="9">
        <v>368</v>
      </c>
      <c r="N96" s="4">
        <v>26</v>
      </c>
      <c r="O96" s="4">
        <v>31</v>
      </c>
      <c r="P96" s="4">
        <v>38</v>
      </c>
      <c r="Q96" s="4">
        <v>11</v>
      </c>
      <c r="R96" s="9">
        <f t="shared" si="22"/>
        <v>106</v>
      </c>
      <c r="S96" s="8">
        <f t="shared" si="23"/>
        <v>0.53773584905660377</v>
      </c>
      <c r="T96" s="4">
        <f t="shared" si="24"/>
        <v>57</v>
      </c>
      <c r="U96" s="4">
        <f t="shared" si="25"/>
        <v>49</v>
      </c>
    </row>
    <row r="97" spans="1:21" x14ac:dyDescent="0.2">
      <c r="A97" s="4" t="s">
        <v>104</v>
      </c>
      <c r="B97" s="4" t="s">
        <v>112</v>
      </c>
      <c r="C97" s="4" t="s">
        <v>24</v>
      </c>
      <c r="D97" s="5">
        <v>41791</v>
      </c>
      <c r="E97" s="6" t="s">
        <v>33</v>
      </c>
      <c r="F97" s="7">
        <v>8.3000000000000007</v>
      </c>
      <c r="G97" s="7">
        <v>7.3</v>
      </c>
      <c r="H97" s="7">
        <v>0.6</v>
      </c>
      <c r="I97" s="4">
        <v>16</v>
      </c>
      <c r="J97" s="8">
        <v>1.93</v>
      </c>
      <c r="K97" s="4">
        <v>544</v>
      </c>
      <c r="L97" s="8">
        <v>65.540000000000006</v>
      </c>
      <c r="M97" s="9">
        <v>376</v>
      </c>
      <c r="N97" s="4">
        <v>25</v>
      </c>
      <c r="O97" s="4">
        <v>36</v>
      </c>
      <c r="P97" s="4">
        <v>33</v>
      </c>
      <c r="Q97" s="4">
        <v>11</v>
      </c>
      <c r="R97" s="9">
        <f t="shared" si="22"/>
        <v>105</v>
      </c>
      <c r="S97" s="8">
        <f t="shared" si="23"/>
        <v>0.580952380952381</v>
      </c>
      <c r="T97" s="4">
        <f t="shared" si="24"/>
        <v>61</v>
      </c>
      <c r="U97" s="4">
        <f t="shared" si="25"/>
        <v>44</v>
      </c>
    </row>
    <row r="98" spans="1:21" x14ac:dyDescent="0.2">
      <c r="A98" s="4" t="s">
        <v>104</v>
      </c>
      <c r="B98" s="4" t="s">
        <v>113</v>
      </c>
      <c r="C98" s="4" t="s">
        <v>21</v>
      </c>
      <c r="D98" s="5">
        <v>41791</v>
      </c>
      <c r="E98" s="6" t="s">
        <v>22</v>
      </c>
      <c r="F98" s="7">
        <v>7.3</v>
      </c>
      <c r="G98" s="7">
        <v>6.3</v>
      </c>
      <c r="H98" s="7">
        <v>0.5</v>
      </c>
      <c r="I98" s="4">
        <v>15</v>
      </c>
      <c r="J98" s="8">
        <v>2.0499999999999998</v>
      </c>
      <c r="K98" s="4">
        <v>510</v>
      </c>
      <c r="L98" s="8">
        <v>69.86</v>
      </c>
      <c r="M98" s="9">
        <v>359</v>
      </c>
      <c r="N98" s="4">
        <v>25</v>
      </c>
      <c r="O98" s="4">
        <v>37</v>
      </c>
      <c r="P98" s="4">
        <v>34</v>
      </c>
      <c r="Q98" s="4">
        <v>10</v>
      </c>
      <c r="R98" s="9">
        <f t="shared" si="22"/>
        <v>106</v>
      </c>
      <c r="S98" s="8">
        <f t="shared" si="23"/>
        <v>0.58490566037735847</v>
      </c>
      <c r="T98" s="4">
        <f t="shared" si="24"/>
        <v>62</v>
      </c>
      <c r="U98" s="4">
        <f t="shared" si="25"/>
        <v>44</v>
      </c>
    </row>
    <row r="99" spans="1:21" x14ac:dyDescent="0.2">
      <c r="A99" s="4" t="s">
        <v>104</v>
      </c>
      <c r="B99" s="4" t="s">
        <v>114</v>
      </c>
      <c r="C99" s="4" t="s">
        <v>24</v>
      </c>
      <c r="D99" s="5">
        <v>41791</v>
      </c>
      <c r="E99" s="6" t="s">
        <v>25</v>
      </c>
      <c r="F99" s="7">
        <v>7.9</v>
      </c>
      <c r="G99" s="7">
        <v>6.9</v>
      </c>
      <c r="H99" s="7">
        <v>0.7</v>
      </c>
      <c r="I99" s="4">
        <v>19</v>
      </c>
      <c r="J99" s="8">
        <v>2.41</v>
      </c>
      <c r="K99" s="4">
        <v>646</v>
      </c>
      <c r="L99" s="8">
        <v>81.77</v>
      </c>
      <c r="M99" s="9">
        <v>302</v>
      </c>
      <c r="N99" s="4">
        <v>28</v>
      </c>
      <c r="O99" s="4">
        <v>32</v>
      </c>
      <c r="P99" s="4">
        <v>34</v>
      </c>
      <c r="Q99" s="4">
        <v>15</v>
      </c>
      <c r="R99" s="9">
        <f t="shared" si="22"/>
        <v>109</v>
      </c>
      <c r="S99" s="8">
        <f t="shared" si="23"/>
        <v>0.55045871559633031</v>
      </c>
      <c r="T99" s="4">
        <f t="shared" si="24"/>
        <v>60</v>
      </c>
      <c r="U99" s="4">
        <f t="shared" si="25"/>
        <v>49</v>
      </c>
    </row>
    <row r="100" spans="1:21" x14ac:dyDescent="0.2">
      <c r="A100" s="4" t="s">
        <v>115</v>
      </c>
      <c r="B100" s="4" t="s">
        <v>116</v>
      </c>
      <c r="C100" s="4" t="s">
        <v>21</v>
      </c>
      <c r="D100" s="5">
        <v>41791</v>
      </c>
      <c r="E100" s="6" t="s">
        <v>27</v>
      </c>
      <c r="F100" s="7">
        <v>7.6</v>
      </c>
      <c r="G100" s="7">
        <v>6.6</v>
      </c>
      <c r="H100" s="7">
        <v>0.3</v>
      </c>
      <c r="I100" s="4">
        <v>17</v>
      </c>
      <c r="J100" s="8">
        <v>2.2400000000000002</v>
      </c>
      <c r="K100" s="4">
        <v>578</v>
      </c>
      <c r="L100" s="8">
        <v>76.05</v>
      </c>
      <c r="M100" s="9">
        <v>323</v>
      </c>
      <c r="N100" s="4">
        <v>27</v>
      </c>
      <c r="O100" s="4">
        <v>38</v>
      </c>
      <c r="P100" s="4">
        <v>36</v>
      </c>
      <c r="Q100" s="4">
        <v>11</v>
      </c>
      <c r="R100" s="9">
        <f t="shared" si="22"/>
        <v>112</v>
      </c>
      <c r="S100" s="8">
        <f t="shared" si="23"/>
        <v>0.5803571428571429</v>
      </c>
      <c r="T100" s="4">
        <f t="shared" si="24"/>
        <v>65</v>
      </c>
      <c r="U100" s="4">
        <f t="shared" si="25"/>
        <v>47</v>
      </c>
    </row>
    <row r="101" spans="1:21" x14ac:dyDescent="0.2">
      <c r="A101" s="4" t="s">
        <v>115</v>
      </c>
      <c r="B101" s="4" t="s">
        <v>117</v>
      </c>
      <c r="C101" s="4" t="s">
        <v>24</v>
      </c>
      <c r="D101" s="5">
        <v>41791</v>
      </c>
      <c r="E101" s="6" t="s">
        <v>29</v>
      </c>
      <c r="F101" s="7">
        <v>7</v>
      </c>
      <c r="G101" s="7">
        <v>6</v>
      </c>
      <c r="H101" s="7">
        <v>0.8</v>
      </c>
      <c r="I101" s="4">
        <v>16</v>
      </c>
      <c r="J101" s="8">
        <v>2.29</v>
      </c>
      <c r="K101" s="4">
        <v>544</v>
      </c>
      <c r="L101" s="8">
        <v>77.709999999999994</v>
      </c>
      <c r="M101" s="9">
        <v>400</v>
      </c>
      <c r="N101" s="4">
        <v>30</v>
      </c>
      <c r="O101" s="4">
        <v>32</v>
      </c>
      <c r="P101" s="4">
        <v>38</v>
      </c>
      <c r="Q101" s="4">
        <v>15</v>
      </c>
      <c r="R101" s="9">
        <f t="shared" si="22"/>
        <v>115</v>
      </c>
      <c r="S101" s="8">
        <f t="shared" si="23"/>
        <v>0.53913043478260869</v>
      </c>
      <c r="T101" s="4">
        <f t="shared" si="24"/>
        <v>62</v>
      </c>
      <c r="U101" s="4">
        <f t="shared" si="25"/>
        <v>53</v>
      </c>
    </row>
    <row r="102" spans="1:21" x14ac:dyDescent="0.2">
      <c r="A102" s="4" t="s">
        <v>115</v>
      </c>
      <c r="B102" s="4" t="s">
        <v>118</v>
      </c>
      <c r="C102" s="4" t="s">
        <v>21</v>
      </c>
      <c r="D102" s="5">
        <v>41791</v>
      </c>
      <c r="E102" s="6" t="s">
        <v>31</v>
      </c>
      <c r="F102" s="7">
        <v>7.5</v>
      </c>
      <c r="G102" s="7">
        <v>6.5</v>
      </c>
      <c r="H102" s="7">
        <v>0.2</v>
      </c>
      <c r="I102" s="4">
        <v>17</v>
      </c>
      <c r="J102" s="8">
        <v>2.27</v>
      </c>
      <c r="K102" s="4">
        <v>578</v>
      </c>
      <c r="L102" s="8">
        <v>77.069999999999993</v>
      </c>
      <c r="M102" s="9">
        <v>397</v>
      </c>
      <c r="N102" s="4">
        <v>29</v>
      </c>
      <c r="O102" s="4">
        <v>31</v>
      </c>
      <c r="P102" s="4">
        <v>32</v>
      </c>
      <c r="Q102" s="4">
        <v>10</v>
      </c>
      <c r="R102" s="9">
        <f t="shared" si="22"/>
        <v>102</v>
      </c>
      <c r="S102" s="8">
        <f t="shared" si="23"/>
        <v>0.58823529411764708</v>
      </c>
      <c r="T102" s="4">
        <f t="shared" si="24"/>
        <v>60</v>
      </c>
      <c r="U102" s="4">
        <f t="shared" si="25"/>
        <v>42</v>
      </c>
    </row>
    <row r="103" spans="1:21" x14ac:dyDescent="0.2">
      <c r="A103" s="4" t="s">
        <v>115</v>
      </c>
      <c r="B103" s="4" t="s">
        <v>119</v>
      </c>
      <c r="C103" s="4" t="s">
        <v>24</v>
      </c>
      <c r="D103" s="5">
        <v>41791</v>
      </c>
      <c r="E103" s="6" t="s">
        <v>33</v>
      </c>
      <c r="F103" s="7">
        <v>8</v>
      </c>
      <c r="G103" s="7">
        <v>7</v>
      </c>
      <c r="H103" s="7">
        <v>0.6</v>
      </c>
      <c r="I103" s="4">
        <v>15</v>
      </c>
      <c r="J103" s="8">
        <v>1.88</v>
      </c>
      <c r="K103" s="4">
        <v>510</v>
      </c>
      <c r="L103" s="8">
        <v>63.75</v>
      </c>
      <c r="M103" s="9">
        <v>327</v>
      </c>
      <c r="N103" s="4">
        <v>27</v>
      </c>
      <c r="O103" s="4">
        <v>33</v>
      </c>
      <c r="P103" s="4">
        <v>37</v>
      </c>
      <c r="Q103" s="4">
        <v>13</v>
      </c>
      <c r="R103" s="9">
        <f t="shared" si="22"/>
        <v>110</v>
      </c>
      <c r="S103" s="8">
        <f t="shared" si="23"/>
        <v>0.54545454545454541</v>
      </c>
      <c r="T103" s="4">
        <f t="shared" si="24"/>
        <v>60</v>
      </c>
      <c r="U103" s="4">
        <f t="shared" si="25"/>
        <v>50</v>
      </c>
    </row>
    <row r="104" spans="1:21" x14ac:dyDescent="0.2">
      <c r="A104" s="4" t="s">
        <v>115</v>
      </c>
      <c r="B104" s="4" t="s">
        <v>120</v>
      </c>
      <c r="C104" s="4" t="s">
        <v>21</v>
      </c>
      <c r="D104" s="5">
        <v>41791</v>
      </c>
      <c r="E104" s="6" t="s">
        <v>22</v>
      </c>
      <c r="F104" s="7">
        <v>8.3000000000000007</v>
      </c>
      <c r="G104" s="7">
        <v>7.3</v>
      </c>
      <c r="H104" s="7">
        <v>0.5</v>
      </c>
      <c r="I104" s="4">
        <v>24</v>
      </c>
      <c r="J104" s="8">
        <v>2.89</v>
      </c>
      <c r="K104" s="4">
        <v>816</v>
      </c>
      <c r="L104" s="8">
        <v>98.31</v>
      </c>
      <c r="M104" s="9">
        <v>327</v>
      </c>
      <c r="N104" s="4">
        <v>20</v>
      </c>
      <c r="O104" s="4">
        <v>34</v>
      </c>
      <c r="P104" s="4">
        <v>32</v>
      </c>
      <c r="Q104" s="4">
        <v>10</v>
      </c>
      <c r="R104" s="9">
        <f t="shared" si="22"/>
        <v>96</v>
      </c>
      <c r="S104" s="8">
        <f t="shared" si="23"/>
        <v>0.5625</v>
      </c>
      <c r="T104" s="4">
        <f t="shared" si="24"/>
        <v>54</v>
      </c>
      <c r="U104" s="4">
        <f t="shared" si="25"/>
        <v>42</v>
      </c>
    </row>
    <row r="105" spans="1:21" x14ac:dyDescent="0.2">
      <c r="A105" s="4" t="s">
        <v>115</v>
      </c>
      <c r="B105" s="4" t="s">
        <v>121</v>
      </c>
      <c r="C105" s="4" t="s">
        <v>24</v>
      </c>
      <c r="D105" s="5">
        <v>41791</v>
      </c>
      <c r="E105" s="6" t="s">
        <v>25</v>
      </c>
      <c r="F105" s="7">
        <v>7.3</v>
      </c>
      <c r="G105" s="7">
        <v>6.3</v>
      </c>
      <c r="H105" s="7">
        <v>0.7</v>
      </c>
      <c r="I105" s="4">
        <v>19</v>
      </c>
      <c r="J105" s="8">
        <v>2.6</v>
      </c>
      <c r="K105" s="4">
        <v>646</v>
      </c>
      <c r="L105" s="8">
        <v>88.49</v>
      </c>
      <c r="M105" s="9">
        <v>317</v>
      </c>
      <c r="N105" s="4">
        <v>25</v>
      </c>
      <c r="O105" s="4">
        <v>32</v>
      </c>
      <c r="P105" s="4">
        <v>38</v>
      </c>
      <c r="Q105" s="4">
        <v>13</v>
      </c>
      <c r="R105" s="9">
        <f t="shared" si="22"/>
        <v>108</v>
      </c>
      <c r="S105" s="8">
        <f t="shared" si="23"/>
        <v>0.52777777777777779</v>
      </c>
      <c r="T105" s="4">
        <f t="shared" si="24"/>
        <v>57</v>
      </c>
      <c r="U105" s="4">
        <f t="shared" si="25"/>
        <v>51</v>
      </c>
    </row>
    <row r="106" spans="1:21" x14ac:dyDescent="0.2">
      <c r="A106" s="4" t="s">
        <v>115</v>
      </c>
      <c r="B106" s="4" t="s">
        <v>122</v>
      </c>
      <c r="C106" s="4" t="s">
        <v>21</v>
      </c>
      <c r="D106" s="5">
        <v>41791</v>
      </c>
      <c r="E106" s="6" t="s">
        <v>27</v>
      </c>
      <c r="F106" s="7">
        <v>7.9</v>
      </c>
      <c r="G106" s="7">
        <v>6.9</v>
      </c>
      <c r="H106" s="7">
        <v>0.3</v>
      </c>
      <c r="I106" s="4">
        <v>16</v>
      </c>
      <c r="J106" s="8">
        <v>2.0299999999999998</v>
      </c>
      <c r="K106" s="4">
        <v>544</v>
      </c>
      <c r="L106" s="8">
        <v>68.86</v>
      </c>
      <c r="M106" s="9">
        <v>365</v>
      </c>
      <c r="N106" s="4">
        <v>30</v>
      </c>
      <c r="O106" s="4">
        <v>35</v>
      </c>
      <c r="P106" s="4">
        <v>33</v>
      </c>
      <c r="Q106" s="4">
        <v>14</v>
      </c>
      <c r="R106" s="9">
        <f t="shared" si="22"/>
        <v>112</v>
      </c>
      <c r="S106" s="8">
        <f t="shared" si="23"/>
        <v>0.5803571428571429</v>
      </c>
      <c r="T106" s="4">
        <f t="shared" si="24"/>
        <v>65</v>
      </c>
      <c r="U106" s="4">
        <f t="shared" si="25"/>
        <v>47</v>
      </c>
    </row>
    <row r="107" spans="1:21" x14ac:dyDescent="0.2">
      <c r="A107" s="4" t="s">
        <v>115</v>
      </c>
      <c r="B107" s="4" t="s">
        <v>123</v>
      </c>
      <c r="C107" s="4" t="s">
        <v>24</v>
      </c>
      <c r="D107" s="5">
        <v>41791</v>
      </c>
      <c r="E107" s="6" t="s">
        <v>29</v>
      </c>
      <c r="F107" s="7">
        <v>7.6</v>
      </c>
      <c r="G107" s="7">
        <v>6.6</v>
      </c>
      <c r="H107" s="7">
        <v>0.8</v>
      </c>
      <c r="I107" s="4">
        <v>16</v>
      </c>
      <c r="J107" s="8">
        <v>2.11</v>
      </c>
      <c r="K107" s="4">
        <v>544</v>
      </c>
      <c r="L107" s="8">
        <v>71.58</v>
      </c>
      <c r="M107" s="9">
        <v>396</v>
      </c>
      <c r="N107" s="4">
        <v>25</v>
      </c>
      <c r="O107" s="4">
        <v>39</v>
      </c>
      <c r="P107" s="4">
        <v>37</v>
      </c>
      <c r="Q107" s="4">
        <v>11</v>
      </c>
      <c r="R107" s="9">
        <f t="shared" si="22"/>
        <v>112</v>
      </c>
      <c r="S107" s="8">
        <f t="shared" si="23"/>
        <v>0.5714285714285714</v>
      </c>
      <c r="T107" s="4">
        <f t="shared" si="24"/>
        <v>64</v>
      </c>
      <c r="U107" s="4">
        <f t="shared" si="25"/>
        <v>48</v>
      </c>
    </row>
    <row r="108" spans="1:21" x14ac:dyDescent="0.2">
      <c r="A108" s="4" t="s">
        <v>115</v>
      </c>
      <c r="B108" s="4" t="s">
        <v>124</v>
      </c>
      <c r="C108" s="4" t="s">
        <v>21</v>
      </c>
      <c r="D108" s="5">
        <v>41791</v>
      </c>
      <c r="E108" s="6" t="s">
        <v>31</v>
      </c>
      <c r="F108" s="7">
        <v>7</v>
      </c>
      <c r="G108" s="7">
        <v>6</v>
      </c>
      <c r="H108" s="7">
        <v>0.2</v>
      </c>
      <c r="I108" s="4">
        <v>23</v>
      </c>
      <c r="J108" s="8">
        <v>3.29</v>
      </c>
      <c r="K108" s="4">
        <v>782</v>
      </c>
      <c r="L108" s="8">
        <v>111.71</v>
      </c>
      <c r="M108" s="9">
        <v>319</v>
      </c>
      <c r="N108" s="4">
        <v>27</v>
      </c>
      <c r="O108" s="4">
        <v>38</v>
      </c>
      <c r="P108" s="4">
        <v>40</v>
      </c>
      <c r="Q108" s="4">
        <v>13</v>
      </c>
      <c r="R108" s="9">
        <f t="shared" si="22"/>
        <v>118</v>
      </c>
      <c r="S108" s="8">
        <f t="shared" si="23"/>
        <v>0.55084745762711862</v>
      </c>
      <c r="T108" s="4">
        <f t="shared" si="24"/>
        <v>65</v>
      </c>
      <c r="U108" s="4">
        <f t="shared" si="25"/>
        <v>53</v>
      </c>
    </row>
    <row r="109" spans="1:21" x14ac:dyDescent="0.2">
      <c r="A109" s="4" t="s">
        <v>115</v>
      </c>
      <c r="B109" s="4" t="s">
        <v>125</v>
      </c>
      <c r="C109" s="4" t="s">
        <v>24</v>
      </c>
      <c r="D109" s="5">
        <v>41791</v>
      </c>
      <c r="E109" s="6" t="s">
        <v>33</v>
      </c>
      <c r="F109" s="7">
        <v>7.5</v>
      </c>
      <c r="G109" s="7">
        <v>6.5</v>
      </c>
      <c r="H109" s="7">
        <v>0.6</v>
      </c>
      <c r="I109" s="4">
        <v>21</v>
      </c>
      <c r="J109" s="8">
        <v>2.8</v>
      </c>
      <c r="K109" s="4">
        <v>714</v>
      </c>
      <c r="L109" s="8">
        <v>95.2</v>
      </c>
      <c r="M109" s="9">
        <v>329</v>
      </c>
      <c r="N109" s="4">
        <v>24</v>
      </c>
      <c r="O109" s="4">
        <v>32</v>
      </c>
      <c r="P109" s="4">
        <v>33</v>
      </c>
      <c r="Q109" s="4">
        <v>14</v>
      </c>
      <c r="R109" s="9">
        <f t="shared" si="22"/>
        <v>103</v>
      </c>
      <c r="S109" s="8">
        <f t="shared" si="23"/>
        <v>0.5436893203883495</v>
      </c>
      <c r="T109" s="4">
        <f t="shared" si="24"/>
        <v>56</v>
      </c>
      <c r="U109" s="4">
        <f t="shared" si="25"/>
        <v>47</v>
      </c>
    </row>
    <row r="110" spans="1:21" x14ac:dyDescent="0.2">
      <c r="A110" s="4" t="s">
        <v>115</v>
      </c>
      <c r="B110" s="4" t="s">
        <v>126</v>
      </c>
      <c r="C110" s="4" t="s">
        <v>21</v>
      </c>
      <c r="D110" s="5">
        <v>41791</v>
      </c>
      <c r="E110" s="6" t="s">
        <v>22</v>
      </c>
      <c r="F110" s="7">
        <v>8</v>
      </c>
      <c r="G110" s="7">
        <v>7</v>
      </c>
      <c r="H110" s="7">
        <v>0.5</v>
      </c>
      <c r="I110" s="4">
        <v>25</v>
      </c>
      <c r="J110" s="8">
        <v>3.13</v>
      </c>
      <c r="K110" s="4">
        <v>850</v>
      </c>
      <c r="L110" s="8">
        <v>106.25</v>
      </c>
      <c r="M110" s="9">
        <v>333</v>
      </c>
      <c r="N110" s="4">
        <v>29</v>
      </c>
      <c r="O110" s="4">
        <v>34</v>
      </c>
      <c r="P110" s="4">
        <v>35</v>
      </c>
      <c r="Q110" s="4">
        <v>12</v>
      </c>
      <c r="R110" s="9">
        <f t="shared" si="22"/>
        <v>110</v>
      </c>
      <c r="S110" s="8">
        <f t="shared" si="23"/>
        <v>0.57272727272727275</v>
      </c>
      <c r="T110" s="4">
        <f t="shared" si="24"/>
        <v>63</v>
      </c>
      <c r="U110" s="4">
        <f t="shared" si="25"/>
        <v>47</v>
      </c>
    </row>
    <row r="111" spans="1:21" x14ac:dyDescent="0.2">
      <c r="A111" s="4" t="s">
        <v>127</v>
      </c>
      <c r="B111" s="4" t="s">
        <v>128</v>
      </c>
      <c r="C111" s="4" t="s">
        <v>24</v>
      </c>
      <c r="D111" s="5">
        <v>41791</v>
      </c>
      <c r="E111" s="6" t="s">
        <v>25</v>
      </c>
      <c r="F111" s="7">
        <v>8.3000000000000007</v>
      </c>
      <c r="G111" s="7">
        <v>7.3</v>
      </c>
      <c r="H111" s="7">
        <v>0.7</v>
      </c>
      <c r="I111" s="4">
        <v>22</v>
      </c>
      <c r="J111" s="8">
        <v>2.65</v>
      </c>
      <c r="K111" s="4">
        <v>748</v>
      </c>
      <c r="L111" s="8">
        <f t="shared" ref="L111:L121" si="26">K111/F111</f>
        <v>90.120481927710841</v>
      </c>
      <c r="M111" s="9">
        <v>386</v>
      </c>
      <c r="N111" s="4">
        <v>20</v>
      </c>
      <c r="O111" s="4">
        <v>39</v>
      </c>
      <c r="P111" s="4">
        <v>38</v>
      </c>
      <c r="Q111" s="4">
        <v>12</v>
      </c>
      <c r="R111" s="9">
        <f t="shared" si="22"/>
        <v>109</v>
      </c>
      <c r="S111" s="8">
        <f t="shared" si="23"/>
        <v>0.54128440366972475</v>
      </c>
      <c r="T111" s="4">
        <f t="shared" si="24"/>
        <v>59</v>
      </c>
      <c r="U111" s="4">
        <f t="shared" si="25"/>
        <v>50</v>
      </c>
    </row>
    <row r="112" spans="1:21" x14ac:dyDescent="0.2">
      <c r="A112" s="4" t="s">
        <v>127</v>
      </c>
      <c r="B112" s="4" t="s">
        <v>129</v>
      </c>
      <c r="C112" s="4" t="s">
        <v>21</v>
      </c>
      <c r="D112" s="5">
        <v>41791</v>
      </c>
      <c r="E112" s="6" t="s">
        <v>27</v>
      </c>
      <c r="F112" s="7">
        <v>7.3</v>
      </c>
      <c r="G112" s="7">
        <v>6.3</v>
      </c>
      <c r="H112" s="7">
        <v>0.3</v>
      </c>
      <c r="I112" s="4">
        <v>24</v>
      </c>
      <c r="J112" s="8">
        <v>3.29</v>
      </c>
      <c r="K112" s="4">
        <v>816</v>
      </c>
      <c r="L112" s="8">
        <f t="shared" si="26"/>
        <v>111.78082191780823</v>
      </c>
      <c r="M112" s="9">
        <v>329</v>
      </c>
      <c r="N112" s="4">
        <v>26</v>
      </c>
      <c r="O112" s="4">
        <v>36</v>
      </c>
      <c r="P112" s="4">
        <v>39</v>
      </c>
      <c r="Q112" s="4">
        <v>10</v>
      </c>
      <c r="R112" s="9">
        <f t="shared" si="22"/>
        <v>111</v>
      </c>
      <c r="S112" s="8">
        <f t="shared" si="23"/>
        <v>0.55855855855855852</v>
      </c>
      <c r="T112" s="4">
        <f t="shared" si="24"/>
        <v>62</v>
      </c>
      <c r="U112" s="4">
        <f t="shared" si="25"/>
        <v>49</v>
      </c>
    </row>
    <row r="113" spans="1:21" x14ac:dyDescent="0.2">
      <c r="A113" s="4" t="s">
        <v>127</v>
      </c>
      <c r="B113" s="4" t="s">
        <v>130</v>
      </c>
      <c r="C113" s="4" t="s">
        <v>24</v>
      </c>
      <c r="D113" s="5">
        <v>41791</v>
      </c>
      <c r="E113" s="6" t="s">
        <v>29</v>
      </c>
      <c r="F113" s="7">
        <v>7.9</v>
      </c>
      <c r="G113" s="7">
        <v>6.9</v>
      </c>
      <c r="H113" s="7">
        <v>0.8</v>
      </c>
      <c r="I113" s="4">
        <v>22</v>
      </c>
      <c r="J113" s="8">
        <v>2.78</v>
      </c>
      <c r="K113" s="4">
        <v>748</v>
      </c>
      <c r="L113" s="8">
        <f t="shared" si="26"/>
        <v>94.683544303797461</v>
      </c>
      <c r="M113" s="9">
        <v>332</v>
      </c>
      <c r="N113" s="4">
        <v>22</v>
      </c>
      <c r="O113" s="4">
        <v>39</v>
      </c>
      <c r="P113" s="4">
        <v>32</v>
      </c>
      <c r="Q113" s="4">
        <v>11</v>
      </c>
      <c r="R113" s="9">
        <f t="shared" si="22"/>
        <v>104</v>
      </c>
      <c r="S113" s="8">
        <f t="shared" si="23"/>
        <v>0.58653846153846156</v>
      </c>
      <c r="T113" s="4">
        <f t="shared" si="24"/>
        <v>61</v>
      </c>
      <c r="U113" s="4">
        <f t="shared" si="25"/>
        <v>43</v>
      </c>
    </row>
    <row r="114" spans="1:21" x14ac:dyDescent="0.2">
      <c r="A114" s="4" t="s">
        <v>127</v>
      </c>
      <c r="B114" s="4" t="s">
        <v>131</v>
      </c>
      <c r="C114" s="4" t="s">
        <v>21</v>
      </c>
      <c r="D114" s="5">
        <v>41791</v>
      </c>
      <c r="E114" s="6" t="s">
        <v>31</v>
      </c>
      <c r="F114" s="7">
        <v>7.6</v>
      </c>
      <c r="G114" s="7">
        <v>6.6</v>
      </c>
      <c r="H114" s="7">
        <v>0.2</v>
      </c>
      <c r="I114" s="4">
        <v>15</v>
      </c>
      <c r="J114" s="8">
        <v>1.97</v>
      </c>
      <c r="K114" s="4">
        <v>700</v>
      </c>
      <c r="L114" s="8">
        <f t="shared" si="26"/>
        <v>92.10526315789474</v>
      </c>
      <c r="M114" s="9">
        <v>384</v>
      </c>
      <c r="N114" s="4">
        <v>21</v>
      </c>
      <c r="O114" s="4">
        <v>37</v>
      </c>
      <c r="P114" s="4">
        <v>39</v>
      </c>
      <c r="Q114" s="4">
        <v>11</v>
      </c>
      <c r="R114" s="9">
        <f t="shared" si="22"/>
        <v>108</v>
      </c>
      <c r="S114" s="8">
        <f t="shared" si="23"/>
        <v>0.53703703703703709</v>
      </c>
      <c r="T114" s="4">
        <f t="shared" si="24"/>
        <v>58</v>
      </c>
      <c r="U114" s="4">
        <f t="shared" si="25"/>
        <v>50</v>
      </c>
    </row>
    <row r="115" spans="1:21" x14ac:dyDescent="0.2">
      <c r="A115" s="4" t="s">
        <v>127</v>
      </c>
      <c r="B115" s="4" t="s">
        <v>132</v>
      </c>
      <c r="C115" s="4" t="s">
        <v>24</v>
      </c>
      <c r="D115" s="5">
        <v>41791</v>
      </c>
      <c r="E115" s="6" t="s">
        <v>33</v>
      </c>
      <c r="F115" s="7">
        <v>7</v>
      </c>
      <c r="G115" s="7">
        <v>6</v>
      </c>
      <c r="H115" s="7">
        <v>0.6</v>
      </c>
      <c r="I115" s="4">
        <v>17</v>
      </c>
      <c r="J115" s="8">
        <v>2.4300000000000002</v>
      </c>
      <c r="K115" s="4">
        <v>578</v>
      </c>
      <c r="L115" s="8">
        <f t="shared" si="26"/>
        <v>82.571428571428569</v>
      </c>
      <c r="M115" s="9">
        <v>327</v>
      </c>
      <c r="N115" s="4">
        <v>21</v>
      </c>
      <c r="O115" s="4">
        <v>38</v>
      </c>
      <c r="P115" s="4">
        <v>36</v>
      </c>
      <c r="Q115" s="4">
        <v>12</v>
      </c>
      <c r="R115" s="9">
        <f t="shared" si="22"/>
        <v>107</v>
      </c>
      <c r="S115" s="8">
        <f t="shared" si="23"/>
        <v>0.55140186915887845</v>
      </c>
      <c r="T115" s="4">
        <f t="shared" si="24"/>
        <v>59</v>
      </c>
      <c r="U115" s="4">
        <f t="shared" si="25"/>
        <v>48</v>
      </c>
    </row>
    <row r="116" spans="1:21" x14ac:dyDescent="0.2">
      <c r="A116" s="4" t="s">
        <v>127</v>
      </c>
      <c r="B116" s="4" t="s">
        <v>133</v>
      </c>
      <c r="C116" s="4" t="s">
        <v>21</v>
      </c>
      <c r="D116" s="5">
        <v>41791</v>
      </c>
      <c r="E116" s="6" t="s">
        <v>22</v>
      </c>
      <c r="F116" s="7">
        <v>7.5</v>
      </c>
      <c r="G116" s="7">
        <v>6.5</v>
      </c>
      <c r="H116" s="7">
        <v>0.5</v>
      </c>
      <c r="I116" s="4">
        <v>20</v>
      </c>
      <c r="J116" s="8">
        <v>2.67</v>
      </c>
      <c r="K116" s="4">
        <v>680</v>
      </c>
      <c r="L116" s="8">
        <f t="shared" si="26"/>
        <v>90.666666666666671</v>
      </c>
      <c r="M116" s="9">
        <v>396</v>
      </c>
      <c r="N116" s="4">
        <v>24</v>
      </c>
      <c r="O116" s="4">
        <v>39</v>
      </c>
      <c r="P116" s="4">
        <v>31</v>
      </c>
      <c r="Q116" s="4">
        <v>10</v>
      </c>
      <c r="R116" s="9">
        <f t="shared" si="22"/>
        <v>104</v>
      </c>
      <c r="S116" s="8">
        <f t="shared" si="23"/>
        <v>0.60576923076923073</v>
      </c>
      <c r="T116" s="4">
        <f t="shared" si="24"/>
        <v>63</v>
      </c>
      <c r="U116" s="4">
        <f t="shared" si="25"/>
        <v>41</v>
      </c>
    </row>
    <row r="117" spans="1:21" x14ac:dyDescent="0.2">
      <c r="A117" s="4" t="s">
        <v>127</v>
      </c>
      <c r="B117" s="4" t="s">
        <v>134</v>
      </c>
      <c r="C117" s="4" t="s">
        <v>24</v>
      </c>
      <c r="D117" s="5">
        <v>41791</v>
      </c>
      <c r="E117" s="6" t="s">
        <v>25</v>
      </c>
      <c r="F117" s="7">
        <v>8</v>
      </c>
      <c r="G117" s="7">
        <v>7</v>
      </c>
      <c r="H117" s="7">
        <v>0.7</v>
      </c>
      <c r="I117" s="4">
        <v>18</v>
      </c>
      <c r="J117" s="8">
        <v>2.25</v>
      </c>
      <c r="K117" s="4">
        <v>612</v>
      </c>
      <c r="L117" s="8">
        <f t="shared" si="26"/>
        <v>76.5</v>
      </c>
      <c r="M117" s="9">
        <v>350</v>
      </c>
      <c r="N117" s="4">
        <v>29</v>
      </c>
      <c r="O117" s="4">
        <v>30</v>
      </c>
      <c r="P117" s="4">
        <v>32</v>
      </c>
      <c r="Q117" s="4">
        <v>12</v>
      </c>
      <c r="R117" s="9">
        <f t="shared" si="22"/>
        <v>103</v>
      </c>
      <c r="S117" s="8">
        <f t="shared" si="23"/>
        <v>0.57281553398058249</v>
      </c>
      <c r="T117" s="4">
        <f t="shared" si="24"/>
        <v>59</v>
      </c>
      <c r="U117" s="4">
        <f t="shared" si="25"/>
        <v>44</v>
      </c>
    </row>
    <row r="118" spans="1:21" x14ac:dyDescent="0.2">
      <c r="A118" s="4" t="s">
        <v>127</v>
      </c>
      <c r="B118" s="4" t="s">
        <v>135</v>
      </c>
      <c r="C118" s="4" t="s">
        <v>21</v>
      </c>
      <c r="D118" s="5">
        <v>41791</v>
      </c>
      <c r="E118" s="6" t="s">
        <v>27</v>
      </c>
      <c r="F118" s="7">
        <v>8.3000000000000007</v>
      </c>
      <c r="G118" s="7">
        <v>7.3</v>
      </c>
      <c r="H118" s="7">
        <v>0.3</v>
      </c>
      <c r="I118" s="4">
        <v>21</v>
      </c>
      <c r="J118" s="8">
        <v>2.5299999999999998</v>
      </c>
      <c r="K118" s="4">
        <v>714</v>
      </c>
      <c r="L118" s="8">
        <f t="shared" si="26"/>
        <v>86.024096385542165</v>
      </c>
      <c r="M118" s="9">
        <v>300</v>
      </c>
      <c r="N118" s="4">
        <v>23</v>
      </c>
      <c r="O118" s="4">
        <v>39</v>
      </c>
      <c r="P118" s="4">
        <v>34</v>
      </c>
      <c r="Q118" s="4">
        <v>14</v>
      </c>
      <c r="R118" s="9">
        <f t="shared" si="22"/>
        <v>110</v>
      </c>
      <c r="S118" s="8">
        <f t="shared" si="23"/>
        <v>0.5636363636363636</v>
      </c>
      <c r="T118" s="4">
        <f t="shared" si="24"/>
        <v>62</v>
      </c>
      <c r="U118" s="4">
        <f t="shared" si="25"/>
        <v>48</v>
      </c>
    </row>
    <row r="119" spans="1:21" x14ac:dyDescent="0.2">
      <c r="A119" s="4" t="s">
        <v>127</v>
      </c>
      <c r="B119" s="4" t="s">
        <v>136</v>
      </c>
      <c r="C119" s="4" t="s">
        <v>24</v>
      </c>
      <c r="D119" s="5">
        <v>41791</v>
      </c>
      <c r="E119" s="6" t="s">
        <v>29</v>
      </c>
      <c r="F119" s="7">
        <v>7.3</v>
      </c>
      <c r="G119" s="7">
        <v>6.3</v>
      </c>
      <c r="H119" s="7">
        <v>0.8</v>
      </c>
      <c r="I119" s="4">
        <v>15</v>
      </c>
      <c r="J119" s="8">
        <v>2.0499999999999998</v>
      </c>
      <c r="K119" s="4">
        <v>510</v>
      </c>
      <c r="L119" s="8">
        <f t="shared" si="26"/>
        <v>69.863013698630141</v>
      </c>
      <c r="M119" s="9">
        <v>316</v>
      </c>
      <c r="N119" s="4">
        <v>29</v>
      </c>
      <c r="O119" s="4">
        <v>35</v>
      </c>
      <c r="P119" s="4">
        <v>33</v>
      </c>
      <c r="Q119" s="4">
        <v>10</v>
      </c>
      <c r="R119" s="9">
        <f t="shared" si="22"/>
        <v>107</v>
      </c>
      <c r="S119" s="8">
        <f t="shared" si="23"/>
        <v>0.59813084112149528</v>
      </c>
      <c r="T119" s="4">
        <f t="shared" si="24"/>
        <v>64</v>
      </c>
      <c r="U119" s="4">
        <f t="shared" si="25"/>
        <v>43</v>
      </c>
    </row>
    <row r="120" spans="1:21" x14ac:dyDescent="0.2">
      <c r="A120" s="4" t="s">
        <v>127</v>
      </c>
      <c r="B120" s="4" t="s">
        <v>137</v>
      </c>
      <c r="C120" s="4" t="s">
        <v>21</v>
      </c>
      <c r="D120" s="5">
        <v>41791</v>
      </c>
      <c r="E120" s="6" t="s">
        <v>31</v>
      </c>
      <c r="F120" s="7">
        <v>7.6</v>
      </c>
      <c r="G120" s="7">
        <v>6.6</v>
      </c>
      <c r="H120" s="7">
        <v>0.2</v>
      </c>
      <c r="I120" s="4">
        <v>15</v>
      </c>
      <c r="J120" s="8">
        <v>1.97</v>
      </c>
      <c r="K120" s="4">
        <v>510</v>
      </c>
      <c r="L120" s="8">
        <f t="shared" si="26"/>
        <v>67.10526315789474</v>
      </c>
      <c r="M120" s="9">
        <v>384</v>
      </c>
      <c r="N120" s="4">
        <v>21</v>
      </c>
      <c r="O120" s="4">
        <v>37</v>
      </c>
      <c r="P120" s="4">
        <v>39</v>
      </c>
      <c r="Q120" s="4">
        <v>11</v>
      </c>
      <c r="R120" s="9">
        <f t="shared" si="22"/>
        <v>108</v>
      </c>
      <c r="S120" s="8">
        <f t="shared" si="23"/>
        <v>0.53703703703703709</v>
      </c>
      <c r="T120" s="4">
        <f t="shared" si="24"/>
        <v>58</v>
      </c>
      <c r="U120" s="4">
        <f t="shared" si="25"/>
        <v>50</v>
      </c>
    </row>
    <row r="121" spans="1:21" x14ac:dyDescent="0.2">
      <c r="A121" s="4" t="s">
        <v>127</v>
      </c>
      <c r="B121" s="4" t="s">
        <v>138</v>
      </c>
      <c r="C121" s="4" t="s">
        <v>24</v>
      </c>
      <c r="D121" s="5">
        <v>41791</v>
      </c>
      <c r="E121" s="6" t="s">
        <v>33</v>
      </c>
      <c r="F121" s="7">
        <v>7</v>
      </c>
      <c r="G121" s="7">
        <v>6</v>
      </c>
      <c r="H121" s="7">
        <v>0.6</v>
      </c>
      <c r="I121" s="4">
        <v>17</v>
      </c>
      <c r="J121" s="8">
        <v>2.4300000000000002</v>
      </c>
      <c r="K121" s="4">
        <v>578</v>
      </c>
      <c r="L121" s="8">
        <f t="shared" si="26"/>
        <v>82.571428571428569</v>
      </c>
      <c r="M121" s="9">
        <v>327</v>
      </c>
      <c r="N121" s="4">
        <v>21</v>
      </c>
      <c r="O121" s="4">
        <v>38</v>
      </c>
      <c r="P121" s="4">
        <v>36</v>
      </c>
      <c r="Q121" s="4">
        <v>12</v>
      </c>
      <c r="R121" s="9">
        <f t="shared" si="22"/>
        <v>107</v>
      </c>
      <c r="S121" s="8">
        <f t="shared" si="23"/>
        <v>0.55140186915887845</v>
      </c>
      <c r="T121" s="4">
        <f t="shared" si="24"/>
        <v>59</v>
      </c>
      <c r="U121" s="4">
        <f t="shared" si="25"/>
        <v>48</v>
      </c>
    </row>
  </sheetData>
  <autoFilter ref="A1:U12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2"/>
  <sheetViews>
    <sheetView workbookViewId="0">
      <pane ySplit="1" topLeftCell="A2" activePane="bottomLeft" state="frozen"/>
      <selection pane="bottomLeft" activeCell="N1" sqref="N1"/>
    </sheetView>
  </sheetViews>
  <sheetFormatPr defaultRowHeight="12.75" x14ac:dyDescent="0.2"/>
  <cols>
    <col min="1" max="2" width="11.5703125" customWidth="1"/>
    <col min="3" max="3" width="15.28515625" customWidth="1"/>
    <col min="4" max="8" width="13.28515625" customWidth="1"/>
    <col min="9" max="10" width="13.7109375" customWidth="1"/>
    <col min="11" max="11" width="12.140625" customWidth="1"/>
    <col min="12" max="12" width="14.5703125" customWidth="1"/>
    <col min="13" max="13" width="16.28515625" customWidth="1"/>
    <col min="14" max="14" width="14.28515625" customWidth="1"/>
    <col min="15" max="15" width="10" customWidth="1"/>
  </cols>
  <sheetData>
    <row r="1" spans="1:14" ht="13.15" x14ac:dyDescent="0.25">
      <c r="A1" s="10" t="s">
        <v>2</v>
      </c>
      <c r="B1" s="10" t="s">
        <v>0</v>
      </c>
      <c r="C1" s="10" t="s">
        <v>139</v>
      </c>
      <c r="D1" s="1" t="s">
        <v>5</v>
      </c>
      <c r="E1" s="1" t="s">
        <v>145</v>
      </c>
      <c r="F1" s="1" t="s">
        <v>148</v>
      </c>
      <c r="G1" s="2" t="s">
        <v>8</v>
      </c>
      <c r="H1" s="2" t="s">
        <v>141</v>
      </c>
      <c r="I1" s="3" t="s">
        <v>10</v>
      </c>
      <c r="J1" s="11" t="s">
        <v>140</v>
      </c>
      <c r="K1" s="20" t="s">
        <v>12</v>
      </c>
      <c r="L1" s="20" t="s">
        <v>147</v>
      </c>
      <c r="M1" s="20" t="s">
        <v>152</v>
      </c>
    </row>
    <row r="2" spans="1:14" ht="13.15" x14ac:dyDescent="0.25">
      <c r="A2" t="s">
        <v>21</v>
      </c>
      <c r="B2" s="4" t="s">
        <v>19</v>
      </c>
      <c r="C2" s="6" t="s">
        <v>22</v>
      </c>
      <c r="D2" s="12">
        <f>SUMIFS(TeamPerf!F$2:F$121,TeamPerf!$C$2:$C$121,$A2,TeamPerf!$A$2:$A$121,$B2,TeamPerf!$E$2:$E$121,$C2)</f>
        <v>14.6</v>
      </c>
      <c r="E2" s="12">
        <f>SUMIFS(TeamPerf!G$2:G$121,TeamPerf!$C$2:$C$121,$A2,TeamPerf!$A$2:$A$121,$B2,TeamPerf!$E$2:$E$121,$C2)</f>
        <v>12.6</v>
      </c>
      <c r="F2" s="12">
        <f>SUMIFS(TeamPerf!H$2:H$121,TeamPerf!$C$2:$C$121,$A2,TeamPerf!$A$2:$A$121,$B2,TeamPerf!$E$2:$E$121,$C2)</f>
        <v>1</v>
      </c>
      <c r="G2" s="12">
        <f>SUMIFS(TeamPerf!I$2:I$121,TeamPerf!$C$2:$C$121,$A2,TeamPerf!$A$2:$A$121,$B2,TeamPerf!$E$2:$E$121,$C2)</f>
        <v>37</v>
      </c>
      <c r="H2" s="12">
        <f>SUMIFS(TeamPerf!J$2:J$121,TeamPerf!$C$2:$C$121,$A2,TeamPerf!$A$2:$A$121,$B2,TeamPerf!$E$2:$E$121,$C2)</f>
        <v>5.1100000000000003</v>
      </c>
      <c r="I2" s="12">
        <f>SUMIFS(TeamPerf!K$2:K$121,TeamPerf!$C$2:$C$121,$A2,TeamPerf!$A$2:$A$121,$B2,TeamPerf!$E$2:$E$121,$C2)</f>
        <v>1258</v>
      </c>
      <c r="J2" s="12">
        <f>SUMIFS(TeamPerf!L$2:L$121,TeamPerf!$C$2:$C$121,$A2,TeamPerf!$A$2:$A$121,$B2,TeamPerf!$E$2:$E$121,$C2)</f>
        <v>173.97</v>
      </c>
      <c r="K2" s="12">
        <f>SUMIFS(TeamPerf!M$2:M$121,TeamPerf!$C$2:$C$121,$A2,TeamPerf!$A$2:$A$121,$B2,TeamPerf!$E$2:$E$121,$C2)</f>
        <v>660</v>
      </c>
      <c r="L2" s="12">
        <f>SUMIFS(TeamPerf!T$2:T$121,TeamPerf!$C$2:$C$121,$A2,TeamPerf!$A$2:$A$121,$B2,TeamPerf!$E$2:$E$121,$C2)</f>
        <v>125</v>
      </c>
      <c r="M2" s="12">
        <f>SUMIFS(TeamPerf!U$2:U$121,TeamPerf!$C$2:$C$121,$A2,TeamPerf!$A$2:$A$121,$B2,TeamPerf!$E$2:$E$121,$C2)</f>
        <v>92</v>
      </c>
      <c r="N2" s="52"/>
    </row>
    <row r="3" spans="1:14" ht="13.15" x14ac:dyDescent="0.25">
      <c r="A3" t="s">
        <v>21</v>
      </c>
      <c r="B3" s="4" t="s">
        <v>38</v>
      </c>
      <c r="C3" s="6" t="s">
        <v>22</v>
      </c>
      <c r="D3" s="12">
        <f>SUMIFS(TeamPerf!F$2:F$121,TeamPerf!$C$2:$C$121,$A3,TeamPerf!$A$2:$A$121,$B3,TeamPerf!$E$2:$E$121,$C3)</f>
        <v>15.2</v>
      </c>
      <c r="E3" s="12">
        <f>SUMIFS(TeamPerf!G$2:G$121,TeamPerf!$C$2:$C$121,$A3,TeamPerf!$A$2:$A$121,$B3,TeamPerf!$E$2:$E$121,$C3)</f>
        <v>13.2</v>
      </c>
      <c r="F3" s="12">
        <f>SUMIFS(TeamPerf!H$2:H$121,TeamPerf!$C$2:$C$121,$A3,TeamPerf!$A$2:$A$121,$B3,TeamPerf!$E$2:$E$121,$C3)</f>
        <v>1</v>
      </c>
      <c r="G3" s="12">
        <f>SUMIFS(TeamPerf!I$2:I$121,TeamPerf!$C$2:$C$121,$A3,TeamPerf!$A$2:$A$121,$B3,TeamPerf!$E$2:$E$121,$C3)</f>
        <v>42</v>
      </c>
      <c r="H3" s="12">
        <f>SUMIFS(TeamPerf!J$2:J$121,TeamPerf!$C$2:$C$121,$A3,TeamPerf!$A$2:$A$121,$B3,TeamPerf!$E$2:$E$121,$C3)</f>
        <v>5.51</v>
      </c>
      <c r="I3" s="12">
        <f>SUMIFS(TeamPerf!K$2:K$121,TeamPerf!$C$2:$C$121,$A3,TeamPerf!$A$2:$A$121,$B3,TeamPerf!$E$2:$E$121,$C3)</f>
        <v>1428</v>
      </c>
      <c r="J3" s="12">
        <f>SUMIFS(TeamPerf!L$2:L$121,TeamPerf!$C$2:$C$121,$A3,TeamPerf!$A$2:$A$121,$B3,TeamPerf!$E$2:$E$121,$C3)</f>
        <v>187.13</v>
      </c>
      <c r="K3" s="12">
        <f>SUMIFS(TeamPerf!M$2:M$121,TeamPerf!$C$2:$C$121,$A3,TeamPerf!$A$2:$A$121,$B3,TeamPerf!$E$2:$E$121,$C3)</f>
        <v>651</v>
      </c>
      <c r="L3" s="12">
        <f>SUMIFS(TeamPerf!T$2:T$121,TeamPerf!$C$2:$C$121,$A3,TeamPerf!$A$2:$A$121,$B3,TeamPerf!$E$2:$E$121,$C3)</f>
        <v>120</v>
      </c>
      <c r="M3" s="12">
        <f>SUMIFS(TeamPerf!U$2:U$121,TeamPerf!$C$2:$C$121,$A3,TeamPerf!$A$2:$A$121,$B3,TeamPerf!$E$2:$E$121,$C3)</f>
        <v>93</v>
      </c>
      <c r="N3" s="52"/>
    </row>
    <row r="4" spans="1:14" ht="13.15" x14ac:dyDescent="0.25">
      <c r="A4" t="s">
        <v>21</v>
      </c>
      <c r="B4" s="4" t="s">
        <v>49</v>
      </c>
      <c r="C4" s="6" t="s">
        <v>22</v>
      </c>
      <c r="D4" s="12">
        <f>SUMIFS(TeamPerf!F$2:F$121,TeamPerf!$C$2:$C$121,$A4,TeamPerf!$A$2:$A$121,$B4,TeamPerf!$E$2:$E$121,$C4)</f>
        <v>8.3000000000000007</v>
      </c>
      <c r="E4" s="12">
        <f>SUMIFS(TeamPerf!G$2:G$121,TeamPerf!$C$2:$C$121,$A4,TeamPerf!$A$2:$A$121,$B4,TeamPerf!$E$2:$E$121,$C4)</f>
        <v>7.3</v>
      </c>
      <c r="F4" s="12">
        <f>SUMIFS(TeamPerf!H$2:H$121,TeamPerf!$C$2:$C$121,$A4,TeamPerf!$A$2:$A$121,$B4,TeamPerf!$E$2:$E$121,$C4)</f>
        <v>0.5</v>
      </c>
      <c r="G4" s="12">
        <f>SUMIFS(TeamPerf!I$2:I$121,TeamPerf!$C$2:$C$121,$A4,TeamPerf!$A$2:$A$121,$B4,TeamPerf!$E$2:$E$121,$C4)</f>
        <v>19</v>
      </c>
      <c r="H4" s="12">
        <f>SUMIFS(TeamPerf!J$2:J$121,TeamPerf!$C$2:$C$121,$A4,TeamPerf!$A$2:$A$121,$B4,TeamPerf!$E$2:$E$121,$C4)</f>
        <v>2.29</v>
      </c>
      <c r="I4" s="12">
        <f>SUMIFS(TeamPerf!K$2:K$121,TeamPerf!$C$2:$C$121,$A4,TeamPerf!$A$2:$A$121,$B4,TeamPerf!$E$2:$E$121,$C4)</f>
        <v>646</v>
      </c>
      <c r="J4" s="12">
        <f>SUMIFS(TeamPerf!L$2:L$121,TeamPerf!$C$2:$C$121,$A4,TeamPerf!$A$2:$A$121,$B4,TeamPerf!$E$2:$E$121,$C4)</f>
        <v>77.83</v>
      </c>
      <c r="K4" s="12">
        <f>SUMIFS(TeamPerf!M$2:M$121,TeamPerf!$C$2:$C$121,$A4,TeamPerf!$A$2:$A$121,$B4,TeamPerf!$E$2:$E$121,$C4)</f>
        <v>356</v>
      </c>
      <c r="L4" s="12">
        <f>SUMIFS(TeamPerf!T$2:T$121,TeamPerf!$C$2:$C$121,$A4,TeamPerf!$A$2:$A$121,$B4,TeamPerf!$E$2:$E$121,$C4)</f>
        <v>66</v>
      </c>
      <c r="M4" s="12">
        <f>SUMIFS(TeamPerf!U$2:U$121,TeamPerf!$C$2:$C$121,$A4,TeamPerf!$A$2:$A$121,$B4,TeamPerf!$E$2:$E$121,$C4)</f>
        <v>54</v>
      </c>
      <c r="N4" s="52"/>
    </row>
    <row r="5" spans="1:14" ht="13.15" x14ac:dyDescent="0.25">
      <c r="A5" t="s">
        <v>21</v>
      </c>
      <c r="B5" s="4" t="s">
        <v>60</v>
      </c>
      <c r="C5" s="6" t="s">
        <v>22</v>
      </c>
      <c r="D5" s="12">
        <f>SUMIFS(TeamPerf!F$2:F$121,TeamPerf!$C$2:$C$121,$A5,TeamPerf!$A$2:$A$121,$B5,TeamPerf!$E$2:$E$121,$C5)</f>
        <v>15.5</v>
      </c>
      <c r="E5" s="12">
        <f>SUMIFS(TeamPerf!G$2:G$121,TeamPerf!$C$2:$C$121,$A5,TeamPerf!$A$2:$A$121,$B5,TeamPerf!$E$2:$E$121,$C5)</f>
        <v>13.5</v>
      </c>
      <c r="F5" s="12">
        <f>SUMIFS(TeamPerf!H$2:H$121,TeamPerf!$C$2:$C$121,$A5,TeamPerf!$A$2:$A$121,$B5,TeamPerf!$E$2:$E$121,$C5)</f>
        <v>1</v>
      </c>
      <c r="G5" s="12">
        <f>SUMIFS(TeamPerf!I$2:I$121,TeamPerf!$C$2:$C$121,$A5,TeamPerf!$A$2:$A$121,$B5,TeamPerf!$E$2:$E$121,$C5)</f>
        <v>34</v>
      </c>
      <c r="H5" s="12">
        <f>SUMIFS(TeamPerf!J$2:J$121,TeamPerf!$C$2:$C$121,$A5,TeamPerf!$A$2:$A$121,$B5,TeamPerf!$E$2:$E$121,$C5)</f>
        <v>4.38</v>
      </c>
      <c r="I5" s="12">
        <f>SUMIFS(TeamPerf!K$2:K$121,TeamPerf!$C$2:$C$121,$A5,TeamPerf!$A$2:$A$121,$B5,TeamPerf!$E$2:$E$121,$C5)</f>
        <v>1156</v>
      </c>
      <c r="J5" s="12">
        <f>SUMIFS(TeamPerf!L$2:L$121,TeamPerf!$C$2:$C$121,$A5,TeamPerf!$A$2:$A$121,$B5,TeamPerf!$E$2:$E$121,$C5)</f>
        <v>149.03</v>
      </c>
      <c r="K5" s="12">
        <f>SUMIFS(TeamPerf!M$2:M$121,TeamPerf!$C$2:$C$121,$A5,TeamPerf!$A$2:$A$121,$B5,TeamPerf!$E$2:$E$121,$C5)</f>
        <v>691</v>
      </c>
      <c r="L5" s="12">
        <f>SUMIFS(TeamPerf!T$2:T$121,TeamPerf!$C$2:$C$121,$A5,TeamPerf!$A$2:$A$121,$B5,TeamPerf!$E$2:$E$121,$C5)</f>
        <v>114</v>
      </c>
      <c r="M5" s="12">
        <f>SUMIFS(TeamPerf!U$2:U$121,TeamPerf!$C$2:$C$121,$A5,TeamPerf!$A$2:$A$121,$B5,TeamPerf!$E$2:$E$121,$C5)</f>
        <v>99</v>
      </c>
      <c r="N5" s="52"/>
    </row>
    <row r="6" spans="1:14" ht="13.15" x14ac:dyDescent="0.25">
      <c r="A6" t="s">
        <v>21</v>
      </c>
      <c r="B6" s="4" t="s">
        <v>71</v>
      </c>
      <c r="C6" s="6" t="s">
        <v>22</v>
      </c>
      <c r="D6" s="12">
        <f>SUMIFS(TeamPerf!F$2:F$121,TeamPerf!$C$2:$C$121,$A6,TeamPerf!$A$2:$A$121,$B6,TeamPerf!$E$2:$E$121,$C6)</f>
        <v>16.3</v>
      </c>
      <c r="E6" s="12">
        <f>SUMIFS(TeamPerf!G$2:G$121,TeamPerf!$C$2:$C$121,$A6,TeamPerf!$A$2:$A$121,$B6,TeamPerf!$E$2:$E$121,$C6)</f>
        <v>14.3</v>
      </c>
      <c r="F6" s="12">
        <f>SUMIFS(TeamPerf!H$2:H$121,TeamPerf!$C$2:$C$121,$A6,TeamPerf!$A$2:$A$121,$B6,TeamPerf!$E$2:$E$121,$C6)</f>
        <v>1</v>
      </c>
      <c r="G6" s="12">
        <f>SUMIFS(TeamPerf!I$2:I$121,TeamPerf!$C$2:$C$121,$A6,TeamPerf!$A$2:$A$121,$B6,TeamPerf!$E$2:$E$121,$C6)</f>
        <v>47</v>
      </c>
      <c r="H6" s="12">
        <f>SUMIFS(TeamPerf!J$2:J$121,TeamPerf!$C$2:$C$121,$A6,TeamPerf!$A$2:$A$121,$B6,TeamPerf!$E$2:$E$121,$C6)</f>
        <v>5.77</v>
      </c>
      <c r="I6" s="12">
        <f>SUMIFS(TeamPerf!K$2:K$121,TeamPerf!$C$2:$C$121,$A6,TeamPerf!$A$2:$A$121,$B6,TeamPerf!$E$2:$E$121,$C6)</f>
        <v>1598</v>
      </c>
      <c r="J6" s="12">
        <f>SUMIFS(TeamPerf!L$2:L$121,TeamPerf!$C$2:$C$121,$A6,TeamPerf!$A$2:$A$121,$B6,TeamPerf!$E$2:$E$121,$C6)</f>
        <v>196.22</v>
      </c>
      <c r="K6" s="12">
        <f>SUMIFS(TeamPerf!M$2:M$121,TeamPerf!$C$2:$C$121,$A6,TeamPerf!$A$2:$A$121,$B6,TeamPerf!$E$2:$E$121,$C6)</f>
        <v>659</v>
      </c>
      <c r="L6" s="12">
        <f>SUMIFS(TeamPerf!T$2:T$121,TeamPerf!$C$2:$C$121,$A6,TeamPerf!$A$2:$A$121,$B6,TeamPerf!$E$2:$E$121,$C6)</f>
        <v>123</v>
      </c>
      <c r="M6" s="12">
        <f>SUMIFS(TeamPerf!U$2:U$121,TeamPerf!$C$2:$C$121,$A6,TeamPerf!$A$2:$A$121,$B6,TeamPerf!$E$2:$E$121,$C6)</f>
        <v>92</v>
      </c>
      <c r="N6" s="52"/>
    </row>
    <row r="7" spans="1:14" ht="13.15" x14ac:dyDescent="0.25">
      <c r="A7" t="s">
        <v>21</v>
      </c>
      <c r="B7" s="4" t="s">
        <v>82</v>
      </c>
      <c r="C7" s="6" t="s">
        <v>22</v>
      </c>
      <c r="D7" s="12">
        <f>SUMIFS(TeamPerf!F$2:F$121,TeamPerf!$C$2:$C$121,$A7,TeamPerf!$A$2:$A$121,$B7,TeamPerf!$E$2:$E$121,$C7)</f>
        <v>7.5</v>
      </c>
      <c r="E7" s="12">
        <f>SUMIFS(TeamPerf!G$2:G$121,TeamPerf!$C$2:$C$121,$A7,TeamPerf!$A$2:$A$121,$B7,TeamPerf!$E$2:$E$121,$C7)</f>
        <v>6.5</v>
      </c>
      <c r="F7" s="12">
        <f>SUMIFS(TeamPerf!H$2:H$121,TeamPerf!$C$2:$C$121,$A7,TeamPerf!$A$2:$A$121,$B7,TeamPerf!$E$2:$E$121,$C7)</f>
        <v>0.5</v>
      </c>
      <c r="G7" s="12">
        <f>SUMIFS(TeamPerf!I$2:I$121,TeamPerf!$C$2:$C$121,$A7,TeamPerf!$A$2:$A$121,$B7,TeamPerf!$E$2:$E$121,$C7)</f>
        <v>22</v>
      </c>
      <c r="H7" s="12">
        <f>SUMIFS(TeamPerf!J$2:J$121,TeamPerf!$C$2:$C$121,$A7,TeamPerf!$A$2:$A$121,$B7,TeamPerf!$E$2:$E$121,$C7)</f>
        <v>2.93</v>
      </c>
      <c r="I7" s="12">
        <f>SUMIFS(TeamPerf!K$2:K$121,TeamPerf!$C$2:$C$121,$A7,TeamPerf!$A$2:$A$121,$B7,TeamPerf!$E$2:$E$121,$C7)</f>
        <v>748</v>
      </c>
      <c r="J7" s="12">
        <f>SUMIFS(TeamPerf!L$2:L$121,TeamPerf!$C$2:$C$121,$A7,TeamPerf!$A$2:$A$121,$B7,TeamPerf!$E$2:$E$121,$C7)</f>
        <v>99.73</v>
      </c>
      <c r="K7" s="12">
        <f>SUMIFS(TeamPerf!M$2:M$121,TeamPerf!$C$2:$C$121,$A7,TeamPerf!$A$2:$A$121,$B7,TeamPerf!$E$2:$E$121,$C7)</f>
        <v>389</v>
      </c>
      <c r="L7" s="12">
        <f>SUMIFS(TeamPerf!T$2:T$121,TeamPerf!$C$2:$C$121,$A7,TeamPerf!$A$2:$A$121,$B7,TeamPerf!$E$2:$E$121,$C7)</f>
        <v>59</v>
      </c>
      <c r="M7" s="12">
        <f>SUMIFS(TeamPerf!U$2:U$121,TeamPerf!$C$2:$C$121,$A7,TeamPerf!$A$2:$A$121,$B7,TeamPerf!$E$2:$E$121,$C7)</f>
        <v>52</v>
      </c>
      <c r="N7" s="52"/>
    </row>
    <row r="8" spans="1:14" ht="13.15" x14ac:dyDescent="0.25">
      <c r="A8" t="s">
        <v>21</v>
      </c>
      <c r="B8" s="4" t="s">
        <v>93</v>
      </c>
      <c r="C8" s="6" t="s">
        <v>22</v>
      </c>
      <c r="D8" s="12">
        <f>SUMIFS(TeamPerf!F$2:F$121,TeamPerf!$C$2:$C$121,$A8,TeamPerf!$A$2:$A$121,$B8,TeamPerf!$E$2:$E$121,$C8)</f>
        <v>14.6</v>
      </c>
      <c r="E8" s="12">
        <f>SUMIFS(TeamPerf!G$2:G$121,TeamPerf!$C$2:$C$121,$A8,TeamPerf!$A$2:$A$121,$B8,TeamPerf!$E$2:$E$121,$C8)</f>
        <v>12.6</v>
      </c>
      <c r="F8" s="12">
        <f>SUMIFS(TeamPerf!H$2:H$121,TeamPerf!$C$2:$C$121,$A8,TeamPerf!$A$2:$A$121,$B8,TeamPerf!$E$2:$E$121,$C8)</f>
        <v>1</v>
      </c>
      <c r="G8" s="12">
        <f>SUMIFS(TeamPerf!I$2:I$121,TeamPerf!$C$2:$C$121,$A8,TeamPerf!$A$2:$A$121,$B8,TeamPerf!$E$2:$E$121,$C8)</f>
        <v>43</v>
      </c>
      <c r="H8" s="12">
        <f>SUMIFS(TeamPerf!J$2:J$121,TeamPerf!$C$2:$C$121,$A8,TeamPerf!$A$2:$A$121,$B8,TeamPerf!$E$2:$E$121,$C8)</f>
        <v>5.8900000000000006</v>
      </c>
      <c r="I8" s="12">
        <f>SUMIFS(TeamPerf!K$2:K$121,TeamPerf!$C$2:$C$121,$A8,TeamPerf!$A$2:$A$121,$B8,TeamPerf!$E$2:$E$121,$C8)</f>
        <v>1462</v>
      </c>
      <c r="J8" s="12">
        <f>SUMIFS(TeamPerf!L$2:L$121,TeamPerf!$C$2:$C$121,$A8,TeamPerf!$A$2:$A$121,$B8,TeamPerf!$E$2:$E$121,$C8)</f>
        <v>200.42000000000002</v>
      </c>
      <c r="K8" s="12">
        <f>SUMIFS(TeamPerf!M$2:M$121,TeamPerf!$C$2:$C$121,$A8,TeamPerf!$A$2:$A$121,$B8,TeamPerf!$E$2:$E$121,$C8)</f>
        <v>718</v>
      </c>
      <c r="L8" s="12">
        <f>SUMIFS(TeamPerf!T$2:T$121,TeamPerf!$C$2:$C$121,$A8,TeamPerf!$A$2:$A$121,$B8,TeamPerf!$E$2:$E$121,$C8)</f>
        <v>111</v>
      </c>
      <c r="M8" s="12">
        <f>SUMIFS(TeamPerf!U$2:U$121,TeamPerf!$C$2:$C$121,$A8,TeamPerf!$A$2:$A$121,$B8,TeamPerf!$E$2:$E$121,$C8)</f>
        <v>99</v>
      </c>
      <c r="N8" s="52"/>
    </row>
    <row r="9" spans="1:14" ht="13.15" x14ac:dyDescent="0.25">
      <c r="A9" t="s">
        <v>21</v>
      </c>
      <c r="B9" s="4" t="s">
        <v>104</v>
      </c>
      <c r="C9" s="6" t="s">
        <v>22</v>
      </c>
      <c r="D9" s="12">
        <f>SUMIFS(TeamPerf!F$2:F$121,TeamPerf!$C$2:$C$121,$A9,TeamPerf!$A$2:$A$121,$B9,TeamPerf!$E$2:$E$121,$C9)</f>
        <v>15.2</v>
      </c>
      <c r="E9" s="12">
        <f>SUMIFS(TeamPerf!G$2:G$121,TeamPerf!$C$2:$C$121,$A9,TeamPerf!$A$2:$A$121,$B9,TeamPerf!$E$2:$E$121,$C9)</f>
        <v>13.2</v>
      </c>
      <c r="F9" s="12">
        <f>SUMIFS(TeamPerf!H$2:H$121,TeamPerf!$C$2:$C$121,$A9,TeamPerf!$A$2:$A$121,$B9,TeamPerf!$E$2:$E$121,$C9)</f>
        <v>1</v>
      </c>
      <c r="G9" s="12">
        <f>SUMIFS(TeamPerf!I$2:I$121,TeamPerf!$C$2:$C$121,$A9,TeamPerf!$A$2:$A$121,$B9,TeamPerf!$E$2:$E$121,$C9)</f>
        <v>38</v>
      </c>
      <c r="H9" s="12">
        <f>SUMIFS(TeamPerf!J$2:J$121,TeamPerf!$C$2:$C$121,$A9,TeamPerf!$A$2:$A$121,$B9,TeamPerf!$E$2:$E$121,$C9)</f>
        <v>4.96</v>
      </c>
      <c r="I9" s="12">
        <f>SUMIFS(TeamPerf!K$2:K$121,TeamPerf!$C$2:$C$121,$A9,TeamPerf!$A$2:$A$121,$B9,TeamPerf!$E$2:$E$121,$C9)</f>
        <v>1292</v>
      </c>
      <c r="J9" s="12">
        <f>SUMIFS(TeamPerf!L$2:L$121,TeamPerf!$C$2:$C$121,$A9,TeamPerf!$A$2:$A$121,$B9,TeamPerf!$E$2:$E$121,$C9)</f>
        <v>168.85</v>
      </c>
      <c r="K9" s="12">
        <f>SUMIFS(TeamPerf!M$2:M$121,TeamPerf!$C$2:$C$121,$A9,TeamPerf!$A$2:$A$121,$B9,TeamPerf!$E$2:$E$121,$C9)</f>
        <v>741</v>
      </c>
      <c r="L9" s="12">
        <f>SUMIFS(TeamPerf!T$2:T$121,TeamPerf!$C$2:$C$121,$A9,TeamPerf!$A$2:$A$121,$B9,TeamPerf!$E$2:$E$121,$C9)</f>
        <v>118</v>
      </c>
      <c r="M9" s="12">
        <f>SUMIFS(TeamPerf!U$2:U$121,TeamPerf!$C$2:$C$121,$A9,TeamPerf!$A$2:$A$121,$B9,TeamPerf!$E$2:$E$121,$C9)</f>
        <v>88</v>
      </c>
      <c r="N9" s="52"/>
    </row>
    <row r="10" spans="1:14" ht="13.15" x14ac:dyDescent="0.25">
      <c r="A10" t="s">
        <v>21</v>
      </c>
      <c r="B10" s="4" t="s">
        <v>115</v>
      </c>
      <c r="C10" s="6" t="s">
        <v>22</v>
      </c>
      <c r="D10" s="12">
        <f>SUMIFS(TeamPerf!F$2:F$121,TeamPerf!$C$2:$C$121,$A10,TeamPerf!$A$2:$A$121,$B10,TeamPerf!$E$2:$E$121,$C10)</f>
        <v>16.3</v>
      </c>
      <c r="E10" s="12">
        <f>SUMIFS(TeamPerf!G$2:G$121,TeamPerf!$C$2:$C$121,$A10,TeamPerf!$A$2:$A$121,$B10,TeamPerf!$E$2:$E$121,$C10)</f>
        <v>14.3</v>
      </c>
      <c r="F10" s="12">
        <f>SUMIFS(TeamPerf!H$2:H$121,TeamPerf!$C$2:$C$121,$A10,TeamPerf!$A$2:$A$121,$B10,TeamPerf!$E$2:$E$121,$C10)</f>
        <v>1</v>
      </c>
      <c r="G10" s="12">
        <f>SUMIFS(TeamPerf!I$2:I$121,TeamPerf!$C$2:$C$121,$A10,TeamPerf!$A$2:$A$121,$B10,TeamPerf!$E$2:$E$121,$C10)</f>
        <v>49</v>
      </c>
      <c r="H10" s="12">
        <f>SUMIFS(TeamPerf!J$2:J$121,TeamPerf!$C$2:$C$121,$A10,TeamPerf!$A$2:$A$121,$B10,TeamPerf!$E$2:$E$121,$C10)</f>
        <v>6.02</v>
      </c>
      <c r="I10" s="12">
        <f>SUMIFS(TeamPerf!K$2:K$121,TeamPerf!$C$2:$C$121,$A10,TeamPerf!$A$2:$A$121,$B10,TeamPerf!$E$2:$E$121,$C10)</f>
        <v>1666</v>
      </c>
      <c r="J10" s="12">
        <f>SUMIFS(TeamPerf!L$2:L$121,TeamPerf!$C$2:$C$121,$A10,TeamPerf!$A$2:$A$121,$B10,TeamPerf!$E$2:$E$121,$C10)</f>
        <v>204.56</v>
      </c>
      <c r="K10" s="12">
        <f>SUMIFS(TeamPerf!M$2:M$121,TeamPerf!$C$2:$C$121,$A10,TeamPerf!$A$2:$A$121,$B10,TeamPerf!$E$2:$E$121,$C10)</f>
        <v>660</v>
      </c>
      <c r="L10" s="12">
        <f>SUMIFS(TeamPerf!T$2:T$121,TeamPerf!$C$2:$C$121,$A10,TeamPerf!$A$2:$A$121,$B10,TeamPerf!$E$2:$E$121,$C10)</f>
        <v>117</v>
      </c>
      <c r="M10" s="12">
        <f>SUMIFS(TeamPerf!U$2:U$121,TeamPerf!$C$2:$C$121,$A10,TeamPerf!$A$2:$A$121,$B10,TeamPerf!$E$2:$E$121,$C10)</f>
        <v>89</v>
      </c>
      <c r="N10" s="52"/>
    </row>
    <row r="11" spans="1:14" ht="13.15" x14ac:dyDescent="0.25">
      <c r="A11" t="s">
        <v>21</v>
      </c>
      <c r="B11" s="4" t="s">
        <v>127</v>
      </c>
      <c r="C11" s="6" t="s">
        <v>22</v>
      </c>
      <c r="D11" s="12">
        <f>SUMIFS(TeamPerf!F$2:F$121,TeamPerf!$C$2:$C$121,$A11,TeamPerf!$A$2:$A$121,$B11,TeamPerf!$E$2:$E$121,$C11)</f>
        <v>7.5</v>
      </c>
      <c r="E11" s="12">
        <f>SUMIFS(TeamPerf!G$2:G$121,TeamPerf!$C$2:$C$121,$A11,TeamPerf!$A$2:$A$121,$B11,TeamPerf!$E$2:$E$121,$C11)</f>
        <v>6.5</v>
      </c>
      <c r="F11" s="12">
        <f>SUMIFS(TeamPerf!H$2:H$121,TeamPerf!$C$2:$C$121,$A11,TeamPerf!$A$2:$A$121,$B11,TeamPerf!$E$2:$E$121,$C11)</f>
        <v>0.5</v>
      </c>
      <c r="G11" s="12">
        <f>SUMIFS(TeamPerf!I$2:I$121,TeamPerf!$C$2:$C$121,$A11,TeamPerf!$A$2:$A$121,$B11,TeamPerf!$E$2:$E$121,$C11)</f>
        <v>20</v>
      </c>
      <c r="H11" s="12">
        <f>SUMIFS(TeamPerf!J$2:J$121,TeamPerf!$C$2:$C$121,$A11,TeamPerf!$A$2:$A$121,$B11,TeamPerf!$E$2:$E$121,$C11)</f>
        <v>2.67</v>
      </c>
      <c r="I11" s="12">
        <f>SUMIFS(TeamPerf!K$2:K$121,TeamPerf!$C$2:$C$121,$A11,TeamPerf!$A$2:$A$121,$B11,TeamPerf!$E$2:$E$121,$C11)</f>
        <v>680</v>
      </c>
      <c r="J11" s="12">
        <f>SUMIFS(TeamPerf!L$2:L$121,TeamPerf!$C$2:$C$121,$A11,TeamPerf!$A$2:$A$121,$B11,TeamPerf!$E$2:$E$121,$C11)</f>
        <v>90.666666666666671</v>
      </c>
      <c r="K11" s="12">
        <f>SUMIFS(TeamPerf!M$2:M$121,TeamPerf!$C$2:$C$121,$A11,TeamPerf!$A$2:$A$121,$B11,TeamPerf!$E$2:$E$121,$C11)</f>
        <v>396</v>
      </c>
      <c r="L11" s="12">
        <f>SUMIFS(TeamPerf!T$2:T$121,TeamPerf!$C$2:$C$121,$A11,TeamPerf!$A$2:$A$121,$B11,TeamPerf!$E$2:$E$121,$C11)</f>
        <v>63</v>
      </c>
      <c r="M11" s="12">
        <f>SUMIFS(TeamPerf!U$2:U$121,TeamPerf!$C$2:$C$121,$A11,TeamPerf!$A$2:$A$121,$B11,TeamPerf!$E$2:$E$121,$C11)</f>
        <v>41</v>
      </c>
      <c r="N11" s="52"/>
    </row>
    <row r="12" spans="1:14" ht="13.15" x14ac:dyDescent="0.25">
      <c r="A12" t="s">
        <v>24</v>
      </c>
      <c r="B12" s="4" t="s">
        <v>19</v>
      </c>
      <c r="C12" s="6" t="s">
        <v>22</v>
      </c>
      <c r="D12" s="12">
        <f>SUMIFS(TeamPerf!F$2:F$121,TeamPerf!$C$2:$C$121,$A12,TeamPerf!$A$2:$A$121,$B12,TeamPerf!$E$2:$E$121,$C12)</f>
        <v>8</v>
      </c>
      <c r="E12" s="12">
        <f>SUMIFS(TeamPerf!G$2:G$121,TeamPerf!$C$2:$C$121,$A12,TeamPerf!$A$2:$A$121,$B12,TeamPerf!$E$2:$E$121,$C12)</f>
        <v>6</v>
      </c>
      <c r="F12" s="12">
        <f>SUMIFS(TeamPerf!H$2:H$121,TeamPerf!$C$2:$C$121,$A12,TeamPerf!$A$2:$A$121,$B12,TeamPerf!$E$2:$E$121,$C12)</f>
        <v>1.4</v>
      </c>
      <c r="G12" s="12">
        <f>SUMIFS(TeamPerf!I$2:I$121,TeamPerf!$C$2:$C$121,$A12,TeamPerf!$A$2:$A$121,$B12,TeamPerf!$E$2:$E$121,$C12)</f>
        <v>80</v>
      </c>
      <c r="H12" s="12">
        <f>SUMIFS(TeamPerf!J$2:J$121,TeamPerf!$C$2:$C$121,$A12,TeamPerf!$A$2:$A$121,$B12,TeamPerf!$E$2:$E$121,$C12)</f>
        <v>3</v>
      </c>
      <c r="I12" s="12">
        <f>SUMIFS(TeamPerf!K$2:K$121,TeamPerf!$C$2:$C$121,$A12,TeamPerf!$A$2:$A$121,$B12,TeamPerf!$E$2:$E$121,$C12)</f>
        <v>1400</v>
      </c>
      <c r="J12" s="12">
        <f>SUMIFS(TeamPerf!L$2:L$121,TeamPerf!$C$2:$C$121,$A12,TeamPerf!$A$2:$A$121,$B12,TeamPerf!$E$2:$E$121,$C12)</f>
        <v>175</v>
      </c>
      <c r="K12" s="12">
        <f>SUMIFS(TeamPerf!M$2:M$121,TeamPerf!$C$2:$C$121,$A12,TeamPerf!$A$2:$A$121,$B12,TeamPerf!$E$2:$E$121,$C12)</f>
        <v>400</v>
      </c>
      <c r="L12" s="12">
        <f>SUMIFS(TeamPerf!T$2:T$121,TeamPerf!$C$2:$C$121,$A12,TeamPerf!$A$2:$A$121,$B12,TeamPerf!$E$2:$E$121,$C12)</f>
        <v>94</v>
      </c>
      <c r="M12" s="12">
        <f>SUMIFS(TeamPerf!U$2:U$121,TeamPerf!$C$2:$C$121,$A12,TeamPerf!$A$2:$A$121,$B12,TeamPerf!$E$2:$E$121,$C12)</f>
        <v>66</v>
      </c>
      <c r="N12" s="52"/>
    </row>
    <row r="13" spans="1:14" ht="13.15" x14ac:dyDescent="0.25">
      <c r="A13" t="s">
        <v>24</v>
      </c>
      <c r="B13" s="4" t="s">
        <v>38</v>
      </c>
      <c r="C13" s="6" t="s">
        <v>22</v>
      </c>
      <c r="D13" s="12">
        <f>SUMIFS(TeamPerf!F$2:F$121,TeamPerf!$C$2:$C$121,$A13,TeamPerf!$A$2:$A$121,$B13,TeamPerf!$E$2:$E$121,$C13)</f>
        <v>8</v>
      </c>
      <c r="E13" s="12">
        <f>SUMIFS(TeamPerf!G$2:G$121,TeamPerf!$C$2:$C$121,$A13,TeamPerf!$A$2:$A$121,$B13,TeamPerf!$E$2:$E$121,$C13)</f>
        <v>6</v>
      </c>
      <c r="F13" s="12">
        <f>SUMIFS(TeamPerf!H$2:H$121,TeamPerf!$C$2:$C$121,$A13,TeamPerf!$A$2:$A$121,$B13,TeamPerf!$E$2:$E$121,$C13)</f>
        <v>1.4</v>
      </c>
      <c r="G13" s="12">
        <f>SUMIFS(TeamPerf!I$2:I$121,TeamPerf!$C$2:$C$121,$A13,TeamPerf!$A$2:$A$121,$B13,TeamPerf!$E$2:$E$121,$C13)</f>
        <v>80</v>
      </c>
      <c r="H13" s="12">
        <f>SUMIFS(TeamPerf!J$2:J$121,TeamPerf!$C$2:$C$121,$A13,TeamPerf!$A$2:$A$121,$B13,TeamPerf!$E$2:$E$121,$C13)</f>
        <v>3</v>
      </c>
      <c r="I13" s="12">
        <f>SUMIFS(TeamPerf!K$2:K$121,TeamPerf!$C$2:$C$121,$A13,TeamPerf!$A$2:$A$121,$B13,TeamPerf!$E$2:$E$121,$C13)</f>
        <v>1000</v>
      </c>
      <c r="J13" s="12">
        <f>SUMIFS(TeamPerf!L$2:L$121,TeamPerf!$C$2:$C$121,$A13,TeamPerf!$A$2:$A$121,$B13,TeamPerf!$E$2:$E$121,$C13)</f>
        <v>125</v>
      </c>
      <c r="K13" s="12">
        <f>SUMIFS(TeamPerf!M$2:M$121,TeamPerf!$C$2:$C$121,$A13,TeamPerf!$A$2:$A$121,$B13,TeamPerf!$E$2:$E$121,$C13)</f>
        <v>400</v>
      </c>
      <c r="L13" s="12">
        <f>SUMIFS(TeamPerf!T$2:T$121,TeamPerf!$C$2:$C$121,$A13,TeamPerf!$A$2:$A$121,$B13,TeamPerf!$E$2:$E$121,$C13)</f>
        <v>99</v>
      </c>
      <c r="M13" s="12">
        <f>SUMIFS(TeamPerf!U$2:U$121,TeamPerf!$C$2:$C$121,$A13,TeamPerf!$A$2:$A$121,$B13,TeamPerf!$E$2:$E$121,$C13)</f>
        <v>27</v>
      </c>
      <c r="N13" s="52"/>
    </row>
    <row r="14" spans="1:14" ht="13.15" x14ac:dyDescent="0.25">
      <c r="A14" t="s">
        <v>24</v>
      </c>
      <c r="B14" s="4" t="s">
        <v>49</v>
      </c>
      <c r="C14" s="6" t="s">
        <v>22</v>
      </c>
      <c r="D14" s="12">
        <f>SUMIFS(TeamPerf!F$2:F$121,TeamPerf!$C$2:$C$121,$A14,TeamPerf!$A$2:$A$121,$B14,TeamPerf!$E$2:$E$121,$C14)</f>
        <v>0</v>
      </c>
      <c r="E14" s="12">
        <f>SUMIFS(TeamPerf!G$2:G$121,TeamPerf!$C$2:$C$121,$A14,TeamPerf!$A$2:$A$121,$B14,TeamPerf!$E$2:$E$121,$C14)</f>
        <v>0</v>
      </c>
      <c r="F14" s="12">
        <f>SUMIFS(TeamPerf!H$2:H$121,TeamPerf!$C$2:$C$121,$A14,TeamPerf!$A$2:$A$121,$B14,TeamPerf!$E$2:$E$121,$C14)</f>
        <v>0</v>
      </c>
      <c r="G14" s="12">
        <f>SUMIFS(TeamPerf!I$2:I$121,TeamPerf!$C$2:$C$121,$A14,TeamPerf!$A$2:$A$121,$B14,TeamPerf!$E$2:$E$121,$C14)</f>
        <v>0</v>
      </c>
      <c r="H14" s="12">
        <f>SUMIFS(TeamPerf!J$2:J$121,TeamPerf!$C$2:$C$121,$A14,TeamPerf!$A$2:$A$121,$B14,TeamPerf!$E$2:$E$121,$C14)</f>
        <v>0</v>
      </c>
      <c r="I14" s="12">
        <f>SUMIFS(TeamPerf!K$2:K$121,TeamPerf!$C$2:$C$121,$A14,TeamPerf!$A$2:$A$121,$B14,TeamPerf!$E$2:$E$121,$C14)</f>
        <v>0</v>
      </c>
      <c r="J14" s="12">
        <f>SUMIFS(TeamPerf!L$2:L$121,TeamPerf!$C$2:$C$121,$A14,TeamPerf!$A$2:$A$121,$B14,TeamPerf!$E$2:$E$121,$C14)</f>
        <v>0</v>
      </c>
      <c r="K14" s="12">
        <f>SUMIFS(TeamPerf!M$2:M$121,TeamPerf!$C$2:$C$121,$A14,TeamPerf!$A$2:$A$121,$B14,TeamPerf!$E$2:$E$121,$C14)</f>
        <v>0</v>
      </c>
      <c r="L14" s="12">
        <f>SUMIFS(TeamPerf!T$2:T$121,TeamPerf!$C$2:$C$121,$A14,TeamPerf!$A$2:$A$121,$B14,TeamPerf!$E$2:$E$121,$C14)</f>
        <v>0</v>
      </c>
      <c r="M14" s="12">
        <f>SUMIFS(TeamPerf!U$2:U$121,TeamPerf!$C$2:$C$121,$A14,TeamPerf!$A$2:$A$121,$B14,TeamPerf!$E$2:$E$121,$C14)</f>
        <v>0</v>
      </c>
      <c r="N14" s="52"/>
    </row>
    <row r="15" spans="1:14" ht="13.15" x14ac:dyDescent="0.25">
      <c r="A15" t="s">
        <v>24</v>
      </c>
      <c r="B15" s="4" t="s">
        <v>60</v>
      </c>
      <c r="C15" s="6" t="s">
        <v>22</v>
      </c>
      <c r="D15" s="12">
        <f>SUMIFS(TeamPerf!F$2:F$121,TeamPerf!$C$2:$C$121,$A15,TeamPerf!$A$2:$A$121,$B15,TeamPerf!$E$2:$E$121,$C15)</f>
        <v>8</v>
      </c>
      <c r="E15" s="12">
        <f>SUMIFS(TeamPerf!G$2:G$121,TeamPerf!$C$2:$C$121,$A15,TeamPerf!$A$2:$A$121,$B15,TeamPerf!$E$2:$E$121,$C15)</f>
        <v>6</v>
      </c>
      <c r="F15" s="12">
        <f>SUMIFS(TeamPerf!H$2:H$121,TeamPerf!$C$2:$C$121,$A15,TeamPerf!$A$2:$A$121,$B15,TeamPerf!$E$2:$E$121,$C15)</f>
        <v>1.4</v>
      </c>
      <c r="G15" s="12">
        <f>SUMIFS(TeamPerf!I$2:I$121,TeamPerf!$C$2:$C$121,$A15,TeamPerf!$A$2:$A$121,$B15,TeamPerf!$E$2:$E$121,$C15)</f>
        <v>60</v>
      </c>
      <c r="H15" s="12">
        <f>SUMIFS(TeamPerf!J$2:J$121,TeamPerf!$C$2:$C$121,$A15,TeamPerf!$A$2:$A$121,$B15,TeamPerf!$E$2:$E$121,$C15)</f>
        <v>3</v>
      </c>
      <c r="I15" s="12">
        <f>SUMIFS(TeamPerf!K$2:K$121,TeamPerf!$C$2:$C$121,$A15,TeamPerf!$A$2:$A$121,$B15,TeamPerf!$E$2:$E$121,$C15)</f>
        <v>1200</v>
      </c>
      <c r="J15" s="12">
        <f>SUMIFS(TeamPerf!L$2:L$121,TeamPerf!$C$2:$C$121,$A15,TeamPerf!$A$2:$A$121,$B15,TeamPerf!$E$2:$E$121,$C15)</f>
        <v>150</v>
      </c>
      <c r="K15" s="12">
        <f>SUMIFS(TeamPerf!M$2:M$121,TeamPerf!$C$2:$C$121,$A15,TeamPerf!$A$2:$A$121,$B15,TeamPerf!$E$2:$E$121,$C15)</f>
        <v>250</v>
      </c>
      <c r="L15" s="12">
        <f>SUMIFS(TeamPerf!T$2:T$121,TeamPerf!$C$2:$C$121,$A15,TeamPerf!$A$2:$A$121,$B15,TeamPerf!$E$2:$E$121,$C15)</f>
        <v>80</v>
      </c>
      <c r="M15" s="12">
        <f>SUMIFS(TeamPerf!U$2:U$121,TeamPerf!$C$2:$C$121,$A15,TeamPerf!$A$2:$A$121,$B15,TeamPerf!$E$2:$E$121,$C15)</f>
        <v>30</v>
      </c>
      <c r="N15" s="52"/>
    </row>
    <row r="16" spans="1:14" ht="13.15" x14ac:dyDescent="0.25">
      <c r="A16" t="s">
        <v>24</v>
      </c>
      <c r="B16" s="4" t="s">
        <v>71</v>
      </c>
      <c r="C16" s="6" t="s">
        <v>22</v>
      </c>
      <c r="D16" s="12">
        <f>SUMIFS(TeamPerf!F$2:F$121,TeamPerf!$C$2:$C$121,$A16,TeamPerf!$A$2:$A$121,$B16,TeamPerf!$E$2:$E$121,$C16)</f>
        <v>0</v>
      </c>
      <c r="E16" s="12">
        <f>SUMIFS(TeamPerf!G$2:G$121,TeamPerf!$C$2:$C$121,$A16,TeamPerf!$A$2:$A$121,$B16,TeamPerf!$E$2:$E$121,$C16)</f>
        <v>0</v>
      </c>
      <c r="F16" s="12">
        <f>SUMIFS(TeamPerf!H$2:H$121,TeamPerf!$C$2:$C$121,$A16,TeamPerf!$A$2:$A$121,$B16,TeamPerf!$E$2:$E$121,$C16)</f>
        <v>0</v>
      </c>
      <c r="G16" s="12">
        <f>SUMIFS(TeamPerf!I$2:I$121,TeamPerf!$C$2:$C$121,$A16,TeamPerf!$A$2:$A$121,$B16,TeamPerf!$E$2:$E$121,$C16)</f>
        <v>0</v>
      </c>
      <c r="H16" s="12">
        <f>SUMIFS(TeamPerf!J$2:J$121,TeamPerf!$C$2:$C$121,$A16,TeamPerf!$A$2:$A$121,$B16,TeamPerf!$E$2:$E$121,$C16)</f>
        <v>0</v>
      </c>
      <c r="I16" s="12">
        <f>SUMIFS(TeamPerf!K$2:K$121,TeamPerf!$C$2:$C$121,$A16,TeamPerf!$A$2:$A$121,$B16,TeamPerf!$E$2:$E$121,$C16)</f>
        <v>0</v>
      </c>
      <c r="J16" s="12">
        <f>SUMIFS(TeamPerf!L$2:L$121,TeamPerf!$C$2:$C$121,$A16,TeamPerf!$A$2:$A$121,$B16,TeamPerf!$E$2:$E$121,$C16)</f>
        <v>0</v>
      </c>
      <c r="K16" s="12">
        <f>SUMIFS(TeamPerf!M$2:M$121,TeamPerf!$C$2:$C$121,$A16,TeamPerf!$A$2:$A$121,$B16,TeamPerf!$E$2:$E$121,$C16)</f>
        <v>0</v>
      </c>
      <c r="L16" s="12">
        <f>SUMIFS(TeamPerf!T$2:T$121,TeamPerf!$C$2:$C$121,$A16,TeamPerf!$A$2:$A$121,$B16,TeamPerf!$E$2:$E$121,$C16)</f>
        <v>0</v>
      </c>
      <c r="M16" s="12">
        <f>SUMIFS(TeamPerf!U$2:U$121,TeamPerf!$C$2:$C$121,$A16,TeamPerf!$A$2:$A$121,$B16,TeamPerf!$E$2:$E$121,$C16)</f>
        <v>0</v>
      </c>
      <c r="N16" s="52"/>
    </row>
    <row r="17" spans="1:14" ht="13.15" x14ac:dyDescent="0.25">
      <c r="A17" t="s">
        <v>24</v>
      </c>
      <c r="B17" s="4" t="s">
        <v>82</v>
      </c>
      <c r="C17" s="6" t="s">
        <v>22</v>
      </c>
      <c r="D17" s="12">
        <f>SUMIFS(TeamPerf!F$2:F$121,TeamPerf!$C$2:$C$121,$A17,TeamPerf!$A$2:$A$121,$B17,TeamPerf!$E$2:$E$121,$C17)</f>
        <v>0</v>
      </c>
      <c r="E17" s="12">
        <f>SUMIFS(TeamPerf!G$2:G$121,TeamPerf!$C$2:$C$121,$A17,TeamPerf!$A$2:$A$121,$B17,TeamPerf!$E$2:$E$121,$C17)</f>
        <v>0</v>
      </c>
      <c r="F17" s="12">
        <f>SUMIFS(TeamPerf!H$2:H$121,TeamPerf!$C$2:$C$121,$A17,TeamPerf!$A$2:$A$121,$B17,TeamPerf!$E$2:$E$121,$C17)</f>
        <v>0</v>
      </c>
      <c r="G17" s="12">
        <f>SUMIFS(TeamPerf!I$2:I$121,TeamPerf!$C$2:$C$121,$A17,TeamPerf!$A$2:$A$121,$B17,TeamPerf!$E$2:$E$121,$C17)</f>
        <v>0</v>
      </c>
      <c r="H17" s="12">
        <f>SUMIFS(TeamPerf!J$2:J$121,TeamPerf!$C$2:$C$121,$A17,TeamPerf!$A$2:$A$121,$B17,TeamPerf!$E$2:$E$121,$C17)</f>
        <v>0</v>
      </c>
      <c r="I17" s="12">
        <f>SUMIFS(TeamPerf!K$2:K$121,TeamPerf!$C$2:$C$121,$A17,TeamPerf!$A$2:$A$121,$B17,TeamPerf!$E$2:$E$121,$C17)</f>
        <v>0</v>
      </c>
      <c r="J17" s="12">
        <f>SUMIFS(TeamPerf!L$2:L$121,TeamPerf!$C$2:$C$121,$A17,TeamPerf!$A$2:$A$121,$B17,TeamPerf!$E$2:$E$121,$C17)</f>
        <v>0</v>
      </c>
      <c r="K17" s="12">
        <f>SUMIFS(TeamPerf!M$2:M$121,TeamPerf!$C$2:$C$121,$A17,TeamPerf!$A$2:$A$121,$B17,TeamPerf!$E$2:$E$121,$C17)</f>
        <v>0</v>
      </c>
      <c r="L17" s="12">
        <f>SUMIFS(TeamPerf!T$2:T$121,TeamPerf!$C$2:$C$121,$A17,TeamPerf!$A$2:$A$121,$B17,TeamPerf!$E$2:$E$121,$C17)</f>
        <v>0</v>
      </c>
      <c r="M17" s="12">
        <f>SUMIFS(TeamPerf!U$2:U$121,TeamPerf!$C$2:$C$121,$A17,TeamPerf!$A$2:$A$121,$B17,TeamPerf!$E$2:$E$121,$C17)</f>
        <v>0</v>
      </c>
      <c r="N17" s="52"/>
    </row>
    <row r="18" spans="1:14" ht="13.15" x14ac:dyDescent="0.25">
      <c r="A18" t="s">
        <v>24</v>
      </c>
      <c r="B18" s="4" t="s">
        <v>93</v>
      </c>
      <c r="C18" s="6" t="s">
        <v>22</v>
      </c>
      <c r="D18" s="12">
        <f>SUMIFS(TeamPerf!F$2:F$121,TeamPerf!$C$2:$C$121,$A18,TeamPerf!$A$2:$A$121,$B18,TeamPerf!$E$2:$E$121,$C18)</f>
        <v>0</v>
      </c>
      <c r="E18" s="12">
        <f>SUMIFS(TeamPerf!G$2:G$121,TeamPerf!$C$2:$C$121,$A18,TeamPerf!$A$2:$A$121,$B18,TeamPerf!$E$2:$E$121,$C18)</f>
        <v>0</v>
      </c>
      <c r="F18" s="12">
        <f>SUMIFS(TeamPerf!H$2:H$121,TeamPerf!$C$2:$C$121,$A18,TeamPerf!$A$2:$A$121,$B18,TeamPerf!$E$2:$E$121,$C18)</f>
        <v>0</v>
      </c>
      <c r="G18" s="12">
        <f>SUMIFS(TeamPerf!I$2:I$121,TeamPerf!$C$2:$C$121,$A18,TeamPerf!$A$2:$A$121,$B18,TeamPerf!$E$2:$E$121,$C18)</f>
        <v>0</v>
      </c>
      <c r="H18" s="12">
        <f>SUMIFS(TeamPerf!J$2:J$121,TeamPerf!$C$2:$C$121,$A18,TeamPerf!$A$2:$A$121,$B18,TeamPerf!$E$2:$E$121,$C18)</f>
        <v>0</v>
      </c>
      <c r="I18" s="12">
        <f>SUMIFS(TeamPerf!K$2:K$121,TeamPerf!$C$2:$C$121,$A18,TeamPerf!$A$2:$A$121,$B18,TeamPerf!$E$2:$E$121,$C18)</f>
        <v>0</v>
      </c>
      <c r="J18" s="12">
        <f>SUMIFS(TeamPerf!L$2:L$121,TeamPerf!$C$2:$C$121,$A18,TeamPerf!$A$2:$A$121,$B18,TeamPerf!$E$2:$E$121,$C18)</f>
        <v>0</v>
      </c>
      <c r="K18" s="12">
        <f>SUMIFS(TeamPerf!M$2:M$121,TeamPerf!$C$2:$C$121,$A18,TeamPerf!$A$2:$A$121,$B18,TeamPerf!$E$2:$E$121,$C18)</f>
        <v>0</v>
      </c>
      <c r="L18" s="12">
        <f>SUMIFS(TeamPerf!T$2:T$121,TeamPerf!$C$2:$C$121,$A18,TeamPerf!$A$2:$A$121,$B18,TeamPerf!$E$2:$E$121,$C18)</f>
        <v>0</v>
      </c>
      <c r="M18" s="12">
        <f>SUMIFS(TeamPerf!U$2:U$121,TeamPerf!$C$2:$C$121,$A18,TeamPerf!$A$2:$A$121,$B18,TeamPerf!$E$2:$E$121,$C18)</f>
        <v>0</v>
      </c>
      <c r="N18" s="52"/>
    </row>
    <row r="19" spans="1:14" ht="13.15" x14ac:dyDescent="0.25">
      <c r="A19" t="s">
        <v>24</v>
      </c>
      <c r="B19" s="4" t="s">
        <v>104</v>
      </c>
      <c r="C19" s="6" t="s">
        <v>22</v>
      </c>
      <c r="D19" s="12">
        <f>SUMIFS(TeamPerf!F$2:F$121,TeamPerf!$C$2:$C$121,$A19,TeamPerf!$A$2:$A$121,$B19,TeamPerf!$E$2:$E$121,$C19)</f>
        <v>0</v>
      </c>
      <c r="E19" s="12">
        <f>SUMIFS(TeamPerf!G$2:G$121,TeamPerf!$C$2:$C$121,$A19,TeamPerf!$A$2:$A$121,$B19,TeamPerf!$E$2:$E$121,$C19)</f>
        <v>0</v>
      </c>
      <c r="F19" s="12">
        <f>SUMIFS(TeamPerf!H$2:H$121,TeamPerf!$C$2:$C$121,$A19,TeamPerf!$A$2:$A$121,$B19,TeamPerf!$E$2:$E$121,$C19)</f>
        <v>0</v>
      </c>
      <c r="G19" s="12">
        <f>SUMIFS(TeamPerf!I$2:I$121,TeamPerf!$C$2:$C$121,$A19,TeamPerf!$A$2:$A$121,$B19,TeamPerf!$E$2:$E$121,$C19)</f>
        <v>0</v>
      </c>
      <c r="H19" s="12">
        <f>SUMIFS(TeamPerf!J$2:J$121,TeamPerf!$C$2:$C$121,$A19,TeamPerf!$A$2:$A$121,$B19,TeamPerf!$E$2:$E$121,$C19)</f>
        <v>0</v>
      </c>
      <c r="I19" s="12">
        <f>SUMIFS(TeamPerf!K$2:K$121,TeamPerf!$C$2:$C$121,$A19,TeamPerf!$A$2:$A$121,$B19,TeamPerf!$E$2:$E$121,$C19)</f>
        <v>0</v>
      </c>
      <c r="J19" s="12">
        <f>SUMIFS(TeamPerf!L$2:L$121,TeamPerf!$C$2:$C$121,$A19,TeamPerf!$A$2:$A$121,$B19,TeamPerf!$E$2:$E$121,$C19)</f>
        <v>0</v>
      </c>
      <c r="K19" s="12">
        <f>SUMIFS(TeamPerf!M$2:M$121,TeamPerf!$C$2:$C$121,$A19,TeamPerf!$A$2:$A$121,$B19,TeamPerf!$E$2:$E$121,$C19)</f>
        <v>0</v>
      </c>
      <c r="L19" s="12">
        <f>SUMIFS(TeamPerf!T$2:T$121,TeamPerf!$C$2:$C$121,$A19,TeamPerf!$A$2:$A$121,$B19,TeamPerf!$E$2:$E$121,$C19)</f>
        <v>0</v>
      </c>
      <c r="M19" s="12">
        <f>SUMIFS(TeamPerf!U$2:U$121,TeamPerf!$C$2:$C$121,$A19,TeamPerf!$A$2:$A$121,$B19,TeamPerf!$E$2:$E$121,$C19)</f>
        <v>0</v>
      </c>
      <c r="N19" s="52"/>
    </row>
    <row r="20" spans="1:14" ht="13.15" x14ac:dyDescent="0.25">
      <c r="A20" t="s">
        <v>24</v>
      </c>
      <c r="B20" s="4" t="s">
        <v>115</v>
      </c>
      <c r="C20" s="6" t="s">
        <v>22</v>
      </c>
      <c r="D20" s="12">
        <f>SUMIFS(TeamPerf!F$2:F$121,TeamPerf!$C$2:$C$121,$A20,TeamPerf!$A$2:$A$121,$B20,TeamPerf!$E$2:$E$121,$C20)</f>
        <v>0</v>
      </c>
      <c r="E20" s="12">
        <f>SUMIFS(TeamPerf!G$2:G$121,TeamPerf!$C$2:$C$121,$A20,TeamPerf!$A$2:$A$121,$B20,TeamPerf!$E$2:$E$121,$C20)</f>
        <v>0</v>
      </c>
      <c r="F20" s="12">
        <f>SUMIFS(TeamPerf!H$2:H$121,TeamPerf!$C$2:$C$121,$A20,TeamPerf!$A$2:$A$121,$B20,TeamPerf!$E$2:$E$121,$C20)</f>
        <v>0</v>
      </c>
      <c r="G20" s="12">
        <f>SUMIFS(TeamPerf!I$2:I$121,TeamPerf!$C$2:$C$121,$A20,TeamPerf!$A$2:$A$121,$B20,TeamPerf!$E$2:$E$121,$C20)</f>
        <v>0</v>
      </c>
      <c r="H20" s="12">
        <f>SUMIFS(TeamPerf!J$2:J$121,TeamPerf!$C$2:$C$121,$A20,TeamPerf!$A$2:$A$121,$B20,TeamPerf!$E$2:$E$121,$C20)</f>
        <v>0</v>
      </c>
      <c r="I20" s="12">
        <f>SUMIFS(TeamPerf!K$2:K$121,TeamPerf!$C$2:$C$121,$A20,TeamPerf!$A$2:$A$121,$B20,TeamPerf!$E$2:$E$121,$C20)</f>
        <v>0</v>
      </c>
      <c r="J20" s="12">
        <f>SUMIFS(TeamPerf!L$2:L$121,TeamPerf!$C$2:$C$121,$A20,TeamPerf!$A$2:$A$121,$B20,TeamPerf!$E$2:$E$121,$C20)</f>
        <v>0</v>
      </c>
      <c r="K20" s="12">
        <f>SUMIFS(TeamPerf!M$2:M$121,TeamPerf!$C$2:$C$121,$A20,TeamPerf!$A$2:$A$121,$B20,TeamPerf!$E$2:$E$121,$C20)</f>
        <v>0</v>
      </c>
      <c r="L20" s="12">
        <f>SUMIFS(TeamPerf!T$2:T$121,TeamPerf!$C$2:$C$121,$A20,TeamPerf!$A$2:$A$121,$B20,TeamPerf!$E$2:$E$121,$C20)</f>
        <v>0</v>
      </c>
      <c r="M20" s="12">
        <f>SUMIFS(TeamPerf!U$2:U$121,TeamPerf!$C$2:$C$121,$A20,TeamPerf!$A$2:$A$121,$B20,TeamPerf!$E$2:$E$121,$C20)</f>
        <v>0</v>
      </c>
      <c r="N20" s="52"/>
    </row>
    <row r="21" spans="1:14" ht="13.15" x14ac:dyDescent="0.25">
      <c r="A21" t="s">
        <v>24</v>
      </c>
      <c r="B21" s="4" t="s">
        <v>127</v>
      </c>
      <c r="C21" s="6" t="s">
        <v>22</v>
      </c>
      <c r="D21" s="12">
        <f>SUMIFS(TeamPerf!F$2:F$121,TeamPerf!$C$2:$C$121,$A21,TeamPerf!$A$2:$A$121,$B21,TeamPerf!$E$2:$E$121,$C21)</f>
        <v>3</v>
      </c>
      <c r="E21" s="12">
        <f>SUMIFS(TeamPerf!G$2:G$121,TeamPerf!$C$2:$C$121,$A21,TeamPerf!$A$2:$A$121,$B21,TeamPerf!$E$2:$E$121,$C21)</f>
        <v>2</v>
      </c>
      <c r="F21" s="12">
        <f>SUMIFS(TeamPerf!H$2:H$121,TeamPerf!$C$2:$C$121,$A21,TeamPerf!$A$2:$A$121,$B21,TeamPerf!$E$2:$E$121,$C21)</f>
        <v>0.5</v>
      </c>
      <c r="G21" s="12">
        <f>SUMIFS(TeamPerf!I$2:I$121,TeamPerf!$C$2:$C$121,$A21,TeamPerf!$A$2:$A$121,$B21,TeamPerf!$E$2:$E$121,$C21)</f>
        <v>70</v>
      </c>
      <c r="H21" s="12">
        <f>SUMIFS(TeamPerf!J$2:J$121,TeamPerf!$C$2:$C$121,$A21,TeamPerf!$A$2:$A$121,$B21,TeamPerf!$E$2:$E$121,$C21)</f>
        <v>3</v>
      </c>
      <c r="I21" s="12">
        <f>SUMIFS(TeamPerf!K$2:K$121,TeamPerf!$C$2:$C$121,$A21,TeamPerf!$A$2:$A$121,$B21,TeamPerf!$E$2:$E$121,$C21)</f>
        <v>800</v>
      </c>
      <c r="J21" s="12">
        <f>SUMIFS(TeamPerf!L$2:L$121,TeamPerf!$C$2:$C$121,$A21,TeamPerf!$A$2:$A$121,$B21,TeamPerf!$E$2:$E$121,$C21)</f>
        <v>266.66666666666669</v>
      </c>
      <c r="K21" s="12">
        <f>SUMIFS(TeamPerf!M$2:M$121,TeamPerf!$C$2:$C$121,$A21,TeamPerf!$A$2:$A$121,$B21,TeamPerf!$E$2:$E$121,$C21)</f>
        <v>250</v>
      </c>
      <c r="L21" s="12">
        <f>SUMIFS(TeamPerf!T$2:T$121,TeamPerf!$C$2:$C$121,$A21,TeamPerf!$A$2:$A$121,$B21,TeamPerf!$E$2:$E$121,$C21)</f>
        <v>102</v>
      </c>
      <c r="M21" s="12">
        <f>SUMIFS(TeamPerf!U$2:U$121,TeamPerf!$C$2:$C$121,$A21,TeamPerf!$A$2:$A$121,$B21,TeamPerf!$E$2:$E$121,$C21)</f>
        <v>30</v>
      </c>
      <c r="N21" s="52"/>
    </row>
    <row r="22" spans="1:14" ht="13.15" x14ac:dyDescent="0.25">
      <c r="A22" t="s">
        <v>21</v>
      </c>
      <c r="B22" s="4" t="s">
        <v>19</v>
      </c>
      <c r="C22" s="6" t="s">
        <v>25</v>
      </c>
      <c r="D22" s="12">
        <f>SUMIFS(TeamPerf!F$2:F$121,TeamPerf!$C$2:$C$121,$A22,TeamPerf!$A$2:$A$121,$B22,TeamPerf!$E$2:$E$121,$C22)</f>
        <v>0</v>
      </c>
      <c r="E22" s="12">
        <f>SUMIFS(TeamPerf!G$2:G$121,TeamPerf!$C$2:$C$121,$A22,TeamPerf!$A$2:$A$121,$B22,TeamPerf!$E$2:$E$121,$C22)</f>
        <v>0</v>
      </c>
      <c r="F22" s="12">
        <f>SUMIFS(TeamPerf!H$2:H$121,TeamPerf!$C$2:$C$121,$A22,TeamPerf!$A$2:$A$121,$B22,TeamPerf!$E$2:$E$121,$C22)</f>
        <v>0</v>
      </c>
      <c r="G22" s="12">
        <f>SUMIFS(TeamPerf!I$2:I$121,TeamPerf!$C$2:$C$121,$A22,TeamPerf!$A$2:$A$121,$B22,TeamPerf!$E$2:$E$121,$C22)</f>
        <v>0</v>
      </c>
      <c r="H22" s="12">
        <f>SUMIFS(TeamPerf!J$2:J$121,TeamPerf!$C$2:$C$121,$A22,TeamPerf!$A$2:$A$121,$B22,TeamPerf!$E$2:$E$121,$C22)</f>
        <v>0</v>
      </c>
      <c r="I22" s="12">
        <f>SUMIFS(TeamPerf!K$2:K$121,TeamPerf!$C$2:$C$121,$A22,TeamPerf!$A$2:$A$121,$B22,TeamPerf!$E$2:$E$121,$C22)</f>
        <v>0</v>
      </c>
      <c r="J22" s="12">
        <f>SUMIFS(TeamPerf!L$2:L$121,TeamPerf!$C$2:$C$121,$A22,TeamPerf!$A$2:$A$121,$B22,TeamPerf!$E$2:$E$121,$C22)</f>
        <v>0</v>
      </c>
      <c r="K22" s="12">
        <f>SUMIFS(TeamPerf!M$2:M$121,TeamPerf!$C$2:$C$121,$A22,TeamPerf!$A$2:$A$121,$B22,TeamPerf!$E$2:$E$121,$C22)</f>
        <v>0</v>
      </c>
      <c r="L22" s="12">
        <f>SUMIFS(TeamPerf!T$2:T$121,TeamPerf!$C$2:$C$121,$A22,TeamPerf!$A$2:$A$121,$B22,TeamPerf!$E$2:$E$121,$C22)</f>
        <v>0</v>
      </c>
      <c r="M22" s="12">
        <f>SUMIFS(TeamPerf!U$2:U$121,TeamPerf!$C$2:$C$121,$A22,TeamPerf!$A$2:$A$121,$B22,TeamPerf!$E$2:$E$121,$C22)</f>
        <v>0</v>
      </c>
      <c r="N22" s="52"/>
    </row>
    <row r="23" spans="1:14" ht="13.15" x14ac:dyDescent="0.25">
      <c r="A23" t="s">
        <v>21</v>
      </c>
      <c r="B23" s="4" t="s">
        <v>38</v>
      </c>
      <c r="C23" s="6" t="s">
        <v>25</v>
      </c>
      <c r="D23" s="12">
        <f>SUMIFS(TeamPerf!F$2:F$121,TeamPerf!$C$2:$C$121,$A23,TeamPerf!$A$2:$A$121,$B23,TeamPerf!$E$2:$E$121,$C23)</f>
        <v>0</v>
      </c>
      <c r="E23" s="12">
        <f>SUMIFS(TeamPerf!G$2:G$121,TeamPerf!$C$2:$C$121,$A23,TeamPerf!$A$2:$A$121,$B23,TeamPerf!$E$2:$E$121,$C23)</f>
        <v>0</v>
      </c>
      <c r="F23" s="12">
        <f>SUMIFS(TeamPerf!H$2:H$121,TeamPerf!$C$2:$C$121,$A23,TeamPerf!$A$2:$A$121,$B23,TeamPerf!$E$2:$E$121,$C23)</f>
        <v>0</v>
      </c>
      <c r="G23" s="12">
        <f>SUMIFS(TeamPerf!I$2:I$121,TeamPerf!$C$2:$C$121,$A23,TeamPerf!$A$2:$A$121,$B23,TeamPerf!$E$2:$E$121,$C23)</f>
        <v>0</v>
      </c>
      <c r="H23" s="12">
        <f>SUMIFS(TeamPerf!J$2:J$121,TeamPerf!$C$2:$C$121,$A23,TeamPerf!$A$2:$A$121,$B23,TeamPerf!$E$2:$E$121,$C23)</f>
        <v>0</v>
      </c>
      <c r="I23" s="12">
        <f>SUMIFS(TeamPerf!K$2:K$121,TeamPerf!$C$2:$C$121,$A23,TeamPerf!$A$2:$A$121,$B23,TeamPerf!$E$2:$E$121,$C23)</f>
        <v>0</v>
      </c>
      <c r="J23" s="12">
        <f>SUMIFS(TeamPerf!L$2:L$121,TeamPerf!$C$2:$C$121,$A23,TeamPerf!$A$2:$A$121,$B23,TeamPerf!$E$2:$E$121,$C23)</f>
        <v>0</v>
      </c>
      <c r="K23" s="12">
        <f>SUMIFS(TeamPerf!M$2:M$121,TeamPerf!$C$2:$C$121,$A23,TeamPerf!$A$2:$A$121,$B23,TeamPerf!$E$2:$E$121,$C23)</f>
        <v>0</v>
      </c>
      <c r="L23" s="12">
        <f>SUMIFS(TeamPerf!T$2:T$121,TeamPerf!$C$2:$C$121,$A23,TeamPerf!$A$2:$A$121,$B23,TeamPerf!$E$2:$E$121,$C23)</f>
        <v>0</v>
      </c>
      <c r="M23" s="12">
        <f>SUMIFS(TeamPerf!U$2:U$121,TeamPerf!$C$2:$C$121,$A23,TeamPerf!$A$2:$A$121,$B23,TeamPerf!$E$2:$E$121,$C23)</f>
        <v>0</v>
      </c>
      <c r="N23" s="52"/>
    </row>
    <row r="24" spans="1:14" ht="13.15" x14ac:dyDescent="0.25">
      <c r="A24" t="s">
        <v>21</v>
      </c>
      <c r="B24" s="4" t="s">
        <v>49</v>
      </c>
      <c r="C24" s="6" t="s">
        <v>25</v>
      </c>
      <c r="D24" s="12">
        <f>SUMIFS(TeamPerf!F$2:F$121,TeamPerf!$C$2:$C$121,$A24,TeamPerf!$A$2:$A$121,$B24,TeamPerf!$E$2:$E$121,$C24)</f>
        <v>0</v>
      </c>
      <c r="E24" s="12">
        <f>SUMIFS(TeamPerf!G$2:G$121,TeamPerf!$C$2:$C$121,$A24,TeamPerf!$A$2:$A$121,$B24,TeamPerf!$E$2:$E$121,$C24)</f>
        <v>0</v>
      </c>
      <c r="F24" s="12">
        <f>SUMIFS(TeamPerf!H$2:H$121,TeamPerf!$C$2:$C$121,$A24,TeamPerf!$A$2:$A$121,$B24,TeamPerf!$E$2:$E$121,$C24)</f>
        <v>0</v>
      </c>
      <c r="G24" s="12">
        <f>SUMIFS(TeamPerf!I$2:I$121,TeamPerf!$C$2:$C$121,$A24,TeamPerf!$A$2:$A$121,$B24,TeamPerf!$E$2:$E$121,$C24)</f>
        <v>0</v>
      </c>
      <c r="H24" s="12">
        <f>SUMIFS(TeamPerf!J$2:J$121,TeamPerf!$C$2:$C$121,$A24,TeamPerf!$A$2:$A$121,$B24,TeamPerf!$E$2:$E$121,$C24)</f>
        <v>0</v>
      </c>
      <c r="I24" s="12">
        <f>SUMIFS(TeamPerf!K$2:K$121,TeamPerf!$C$2:$C$121,$A24,TeamPerf!$A$2:$A$121,$B24,TeamPerf!$E$2:$E$121,$C24)</f>
        <v>0</v>
      </c>
      <c r="J24" s="12">
        <f>SUMIFS(TeamPerf!L$2:L$121,TeamPerf!$C$2:$C$121,$A24,TeamPerf!$A$2:$A$121,$B24,TeamPerf!$E$2:$E$121,$C24)</f>
        <v>0</v>
      </c>
      <c r="K24" s="12">
        <f>SUMIFS(TeamPerf!M$2:M$121,TeamPerf!$C$2:$C$121,$A24,TeamPerf!$A$2:$A$121,$B24,TeamPerf!$E$2:$E$121,$C24)</f>
        <v>0</v>
      </c>
      <c r="L24" s="12">
        <f>SUMIFS(TeamPerf!T$2:T$121,TeamPerf!$C$2:$C$121,$A24,TeamPerf!$A$2:$A$121,$B24,TeamPerf!$E$2:$E$121,$C24)</f>
        <v>0</v>
      </c>
      <c r="M24" s="12">
        <f>SUMIFS(TeamPerf!U$2:U$121,TeamPerf!$C$2:$C$121,$A24,TeamPerf!$A$2:$A$121,$B24,TeamPerf!$E$2:$E$121,$C24)</f>
        <v>0</v>
      </c>
      <c r="N24" s="52"/>
    </row>
    <row r="25" spans="1:14" ht="13.15" x14ac:dyDescent="0.25">
      <c r="A25" t="s">
        <v>21</v>
      </c>
      <c r="B25" s="4" t="s">
        <v>60</v>
      </c>
      <c r="C25" s="6" t="s">
        <v>25</v>
      </c>
      <c r="D25" s="12">
        <f>SUMIFS(TeamPerf!F$2:F$121,TeamPerf!$C$2:$C$121,$A25,TeamPerf!$A$2:$A$121,$B25,TeamPerf!$E$2:$E$121,$C25)</f>
        <v>0</v>
      </c>
      <c r="E25" s="12">
        <f>SUMIFS(TeamPerf!G$2:G$121,TeamPerf!$C$2:$C$121,$A25,TeamPerf!$A$2:$A$121,$B25,TeamPerf!$E$2:$E$121,$C25)</f>
        <v>0</v>
      </c>
      <c r="F25" s="12">
        <f>SUMIFS(TeamPerf!H$2:H$121,TeamPerf!$C$2:$C$121,$A25,TeamPerf!$A$2:$A$121,$B25,TeamPerf!$E$2:$E$121,$C25)</f>
        <v>0</v>
      </c>
      <c r="G25" s="12">
        <f>SUMIFS(TeamPerf!I$2:I$121,TeamPerf!$C$2:$C$121,$A25,TeamPerf!$A$2:$A$121,$B25,TeamPerf!$E$2:$E$121,$C25)</f>
        <v>0</v>
      </c>
      <c r="H25" s="12">
        <f>SUMIFS(TeamPerf!J$2:J$121,TeamPerf!$C$2:$C$121,$A25,TeamPerf!$A$2:$A$121,$B25,TeamPerf!$E$2:$E$121,$C25)</f>
        <v>0</v>
      </c>
      <c r="I25" s="12">
        <f>SUMIFS(TeamPerf!K$2:K$121,TeamPerf!$C$2:$C$121,$A25,TeamPerf!$A$2:$A$121,$B25,TeamPerf!$E$2:$E$121,$C25)</f>
        <v>0</v>
      </c>
      <c r="J25" s="12">
        <f>SUMIFS(TeamPerf!L$2:L$121,TeamPerf!$C$2:$C$121,$A25,TeamPerf!$A$2:$A$121,$B25,TeamPerf!$E$2:$E$121,$C25)</f>
        <v>0</v>
      </c>
      <c r="K25" s="12">
        <f>SUMIFS(TeamPerf!M$2:M$121,TeamPerf!$C$2:$C$121,$A25,TeamPerf!$A$2:$A$121,$B25,TeamPerf!$E$2:$E$121,$C25)</f>
        <v>0</v>
      </c>
      <c r="L25" s="12">
        <f>SUMIFS(TeamPerf!T$2:T$121,TeamPerf!$C$2:$C$121,$A25,TeamPerf!$A$2:$A$121,$B25,TeamPerf!$E$2:$E$121,$C25)</f>
        <v>0</v>
      </c>
      <c r="M25" s="12">
        <f>SUMIFS(TeamPerf!U$2:U$121,TeamPerf!$C$2:$C$121,$A25,TeamPerf!$A$2:$A$121,$B25,TeamPerf!$E$2:$E$121,$C25)</f>
        <v>0</v>
      </c>
      <c r="N25" s="52"/>
    </row>
    <row r="26" spans="1:14" ht="13.15" x14ac:dyDescent="0.25">
      <c r="A26" t="s">
        <v>21</v>
      </c>
      <c r="B26" s="4" t="s">
        <v>71</v>
      </c>
      <c r="C26" s="6" t="s">
        <v>25</v>
      </c>
      <c r="D26" s="12">
        <f>SUMIFS(TeamPerf!F$2:F$121,TeamPerf!$C$2:$C$121,$A26,TeamPerf!$A$2:$A$121,$B26,TeamPerf!$E$2:$E$121,$C26)</f>
        <v>9</v>
      </c>
      <c r="E26" s="12">
        <f>SUMIFS(TeamPerf!G$2:G$121,TeamPerf!$C$2:$C$121,$A26,TeamPerf!$A$2:$A$121,$B26,TeamPerf!$E$2:$E$121,$C26)</f>
        <v>8.1999999999999993</v>
      </c>
      <c r="F26" s="12">
        <f>SUMIFS(TeamPerf!H$2:H$121,TeamPerf!$C$2:$C$121,$A26,TeamPerf!$A$2:$A$121,$B26,TeamPerf!$E$2:$E$121,$C26)</f>
        <v>0.7</v>
      </c>
      <c r="G26" s="12">
        <f>SUMIFS(TeamPerf!I$2:I$121,TeamPerf!$C$2:$C$121,$A26,TeamPerf!$A$2:$A$121,$B26,TeamPerf!$E$2:$E$121,$C26)</f>
        <v>18</v>
      </c>
      <c r="H26" s="12">
        <f>SUMIFS(TeamPerf!J$2:J$121,TeamPerf!$C$2:$C$121,$A26,TeamPerf!$A$2:$A$121,$B26,TeamPerf!$E$2:$E$121,$C26)</f>
        <v>2.37</v>
      </c>
      <c r="I26" s="12">
        <f>SUMIFS(TeamPerf!K$2:K$121,TeamPerf!$C$2:$C$121,$A26,TeamPerf!$A$2:$A$121,$B26,TeamPerf!$E$2:$E$121,$C26)</f>
        <v>700</v>
      </c>
      <c r="J26" s="12">
        <f>SUMIFS(TeamPerf!L$2:L$121,TeamPerf!$C$2:$C$121,$A26,TeamPerf!$A$2:$A$121,$B26,TeamPerf!$E$2:$E$121,$C26)</f>
        <v>80.53</v>
      </c>
      <c r="K26" s="12">
        <f>SUMIFS(TeamPerf!M$2:M$121,TeamPerf!$C$2:$C$121,$A26,TeamPerf!$A$2:$A$121,$B26,TeamPerf!$E$2:$E$121,$C26)</f>
        <v>340</v>
      </c>
      <c r="L26" s="12">
        <f>SUMIFS(TeamPerf!T$2:T$121,TeamPerf!$C$2:$C$121,$A26,TeamPerf!$A$2:$A$121,$B26,TeamPerf!$E$2:$E$121,$C26)</f>
        <v>137</v>
      </c>
      <c r="M26" s="12">
        <f>SUMIFS(TeamPerf!U$2:U$121,TeamPerf!$C$2:$C$121,$A26,TeamPerf!$A$2:$A$121,$B26,TeamPerf!$E$2:$E$121,$C26)</f>
        <v>29</v>
      </c>
      <c r="N26" s="52"/>
    </row>
    <row r="27" spans="1:14" ht="13.15" x14ac:dyDescent="0.25">
      <c r="A27" t="s">
        <v>21</v>
      </c>
      <c r="B27" s="4" t="s">
        <v>82</v>
      </c>
      <c r="C27" s="6" t="s">
        <v>25</v>
      </c>
      <c r="D27" s="12">
        <f>SUMIFS(TeamPerf!F$2:F$121,TeamPerf!$C$2:$C$121,$A27,TeamPerf!$A$2:$A$121,$B27,TeamPerf!$E$2:$E$121,$C27)</f>
        <v>0</v>
      </c>
      <c r="E27" s="12">
        <f>SUMIFS(TeamPerf!G$2:G$121,TeamPerf!$C$2:$C$121,$A27,TeamPerf!$A$2:$A$121,$B27,TeamPerf!$E$2:$E$121,$C27)</f>
        <v>0</v>
      </c>
      <c r="F27" s="12">
        <f>SUMIFS(TeamPerf!H$2:H$121,TeamPerf!$C$2:$C$121,$A27,TeamPerf!$A$2:$A$121,$B27,TeamPerf!$E$2:$E$121,$C27)</f>
        <v>0</v>
      </c>
      <c r="G27" s="12">
        <f>SUMIFS(TeamPerf!I$2:I$121,TeamPerf!$C$2:$C$121,$A27,TeamPerf!$A$2:$A$121,$B27,TeamPerf!$E$2:$E$121,$C27)</f>
        <v>0</v>
      </c>
      <c r="H27" s="12">
        <f>SUMIFS(TeamPerf!J$2:J$121,TeamPerf!$C$2:$C$121,$A27,TeamPerf!$A$2:$A$121,$B27,TeamPerf!$E$2:$E$121,$C27)</f>
        <v>0</v>
      </c>
      <c r="I27" s="12">
        <f>SUMIFS(TeamPerf!K$2:K$121,TeamPerf!$C$2:$C$121,$A27,TeamPerf!$A$2:$A$121,$B27,TeamPerf!$E$2:$E$121,$C27)</f>
        <v>0</v>
      </c>
      <c r="J27" s="12">
        <f>SUMIFS(TeamPerf!L$2:L$121,TeamPerf!$C$2:$C$121,$A27,TeamPerf!$A$2:$A$121,$B27,TeamPerf!$E$2:$E$121,$C27)</f>
        <v>0</v>
      </c>
      <c r="K27" s="12">
        <f>SUMIFS(TeamPerf!M$2:M$121,TeamPerf!$C$2:$C$121,$A27,TeamPerf!$A$2:$A$121,$B27,TeamPerf!$E$2:$E$121,$C27)</f>
        <v>0</v>
      </c>
      <c r="L27" s="12">
        <f>SUMIFS(TeamPerf!T$2:T$121,TeamPerf!$C$2:$C$121,$A27,TeamPerf!$A$2:$A$121,$B27,TeamPerf!$E$2:$E$121,$C27)</f>
        <v>0</v>
      </c>
      <c r="M27" s="12">
        <f>SUMIFS(TeamPerf!U$2:U$121,TeamPerf!$C$2:$C$121,$A27,TeamPerf!$A$2:$A$121,$B27,TeamPerf!$E$2:$E$121,$C27)</f>
        <v>0</v>
      </c>
      <c r="N27" s="52"/>
    </row>
    <row r="28" spans="1:14" ht="13.15" x14ac:dyDescent="0.25">
      <c r="A28" t="s">
        <v>21</v>
      </c>
      <c r="B28" s="4" t="s">
        <v>93</v>
      </c>
      <c r="C28" s="6" t="s">
        <v>25</v>
      </c>
      <c r="D28" s="12">
        <f>SUMIFS(TeamPerf!F$2:F$121,TeamPerf!$C$2:$C$121,$A28,TeamPerf!$A$2:$A$121,$B28,TeamPerf!$E$2:$E$121,$C28)</f>
        <v>0</v>
      </c>
      <c r="E28" s="12">
        <f>SUMIFS(TeamPerf!G$2:G$121,TeamPerf!$C$2:$C$121,$A28,TeamPerf!$A$2:$A$121,$B28,TeamPerf!$E$2:$E$121,$C28)</f>
        <v>0</v>
      </c>
      <c r="F28" s="12">
        <f>SUMIFS(TeamPerf!H$2:H$121,TeamPerf!$C$2:$C$121,$A28,TeamPerf!$A$2:$A$121,$B28,TeamPerf!$E$2:$E$121,$C28)</f>
        <v>0</v>
      </c>
      <c r="G28" s="12">
        <f>SUMIFS(TeamPerf!I$2:I$121,TeamPerf!$C$2:$C$121,$A28,TeamPerf!$A$2:$A$121,$B28,TeamPerf!$E$2:$E$121,$C28)</f>
        <v>0</v>
      </c>
      <c r="H28" s="12">
        <f>SUMIFS(TeamPerf!J$2:J$121,TeamPerf!$C$2:$C$121,$A28,TeamPerf!$A$2:$A$121,$B28,TeamPerf!$E$2:$E$121,$C28)</f>
        <v>0</v>
      </c>
      <c r="I28" s="12">
        <f>SUMIFS(TeamPerf!K$2:K$121,TeamPerf!$C$2:$C$121,$A28,TeamPerf!$A$2:$A$121,$B28,TeamPerf!$E$2:$E$121,$C28)</f>
        <v>0</v>
      </c>
      <c r="J28" s="12">
        <f>SUMIFS(TeamPerf!L$2:L$121,TeamPerf!$C$2:$C$121,$A28,TeamPerf!$A$2:$A$121,$B28,TeamPerf!$E$2:$E$121,$C28)</f>
        <v>0</v>
      </c>
      <c r="K28" s="12">
        <f>SUMIFS(TeamPerf!M$2:M$121,TeamPerf!$C$2:$C$121,$A28,TeamPerf!$A$2:$A$121,$B28,TeamPerf!$E$2:$E$121,$C28)</f>
        <v>0</v>
      </c>
      <c r="L28" s="12">
        <f>SUMIFS(TeamPerf!T$2:T$121,TeamPerf!$C$2:$C$121,$A28,TeamPerf!$A$2:$A$121,$B28,TeamPerf!$E$2:$E$121,$C28)</f>
        <v>0</v>
      </c>
      <c r="M28" s="12">
        <f>SUMIFS(TeamPerf!U$2:U$121,TeamPerf!$C$2:$C$121,$A28,TeamPerf!$A$2:$A$121,$B28,TeamPerf!$E$2:$E$121,$C28)</f>
        <v>0</v>
      </c>
      <c r="N28" s="52"/>
    </row>
    <row r="29" spans="1:14" ht="13.15" x14ac:dyDescent="0.25">
      <c r="A29" t="s">
        <v>21</v>
      </c>
      <c r="B29" s="4" t="s">
        <v>104</v>
      </c>
      <c r="C29" s="6" t="s">
        <v>25</v>
      </c>
      <c r="D29" s="12">
        <f>SUMIFS(TeamPerf!F$2:F$121,TeamPerf!$C$2:$C$121,$A29,TeamPerf!$A$2:$A$121,$B29,TeamPerf!$E$2:$E$121,$C29)</f>
        <v>7.6</v>
      </c>
      <c r="E29" s="12">
        <f>SUMIFS(TeamPerf!G$2:G$121,TeamPerf!$C$2:$C$121,$A29,TeamPerf!$A$2:$A$121,$B29,TeamPerf!$E$2:$E$121,$C29)</f>
        <v>6.6</v>
      </c>
      <c r="F29" s="12">
        <f>SUMIFS(TeamPerf!H$2:H$121,TeamPerf!$C$2:$C$121,$A29,TeamPerf!$A$2:$A$121,$B29,TeamPerf!$E$2:$E$121,$C29)</f>
        <v>0.7</v>
      </c>
      <c r="G29" s="12">
        <f>SUMIFS(TeamPerf!I$2:I$121,TeamPerf!$C$2:$C$121,$A29,TeamPerf!$A$2:$A$121,$B29,TeamPerf!$E$2:$E$121,$C29)</f>
        <v>18</v>
      </c>
      <c r="H29" s="12">
        <f>SUMIFS(TeamPerf!J$2:J$121,TeamPerf!$C$2:$C$121,$A29,TeamPerf!$A$2:$A$121,$B29,TeamPerf!$E$2:$E$121,$C29)</f>
        <v>2.37</v>
      </c>
      <c r="I29" s="12">
        <f>SUMIFS(TeamPerf!K$2:K$121,TeamPerf!$C$2:$C$121,$A29,TeamPerf!$A$2:$A$121,$B29,TeamPerf!$E$2:$E$121,$C29)</f>
        <v>600</v>
      </c>
      <c r="J29" s="12">
        <f>SUMIFS(TeamPerf!L$2:L$121,TeamPerf!$C$2:$C$121,$A29,TeamPerf!$A$2:$A$121,$B29,TeamPerf!$E$2:$E$121,$C29)</f>
        <v>80.53</v>
      </c>
      <c r="K29" s="12">
        <f>SUMIFS(TeamPerf!M$2:M$121,TeamPerf!$C$2:$C$121,$A29,TeamPerf!$A$2:$A$121,$B29,TeamPerf!$E$2:$E$121,$C29)</f>
        <v>355</v>
      </c>
      <c r="L29" s="12">
        <f>SUMIFS(TeamPerf!T$2:T$121,TeamPerf!$C$2:$C$121,$A29,TeamPerf!$A$2:$A$121,$B29,TeamPerf!$E$2:$E$121,$C29)</f>
        <v>199</v>
      </c>
      <c r="M29" s="12">
        <f>SUMIFS(TeamPerf!U$2:U$121,TeamPerf!$C$2:$C$121,$A29,TeamPerf!$A$2:$A$121,$B29,TeamPerf!$E$2:$E$121,$C29)</f>
        <v>29</v>
      </c>
      <c r="N29" s="52"/>
    </row>
    <row r="30" spans="1:14" ht="13.15" x14ac:dyDescent="0.25">
      <c r="A30" t="s">
        <v>21</v>
      </c>
      <c r="B30" s="4" t="s">
        <v>115</v>
      </c>
      <c r="C30" s="6" t="s">
        <v>25</v>
      </c>
      <c r="D30" s="12">
        <f>SUMIFS(TeamPerf!F$2:F$121,TeamPerf!$C$2:$C$121,$A30,TeamPerf!$A$2:$A$121,$B30,TeamPerf!$E$2:$E$121,$C30)</f>
        <v>7.6</v>
      </c>
      <c r="E30" s="12">
        <f>SUMIFS(TeamPerf!G$2:G$121,TeamPerf!$C$2:$C$121,$A30,TeamPerf!$A$2:$A$121,$B30,TeamPerf!$E$2:$E$121,$C30)</f>
        <v>6.6</v>
      </c>
      <c r="F30" s="12">
        <f>SUMIFS(TeamPerf!H$2:H$121,TeamPerf!$C$2:$C$121,$A30,TeamPerf!$A$2:$A$121,$B30,TeamPerf!$E$2:$E$121,$C30)</f>
        <v>0.7</v>
      </c>
      <c r="G30" s="12">
        <f>SUMIFS(TeamPerf!I$2:I$121,TeamPerf!$C$2:$C$121,$A30,TeamPerf!$A$2:$A$121,$B30,TeamPerf!$E$2:$E$121,$C30)</f>
        <v>18</v>
      </c>
      <c r="H30" s="12">
        <f>SUMIFS(TeamPerf!J$2:J$121,TeamPerf!$C$2:$C$121,$A30,TeamPerf!$A$2:$A$121,$B30,TeamPerf!$E$2:$E$121,$C30)</f>
        <v>2.37</v>
      </c>
      <c r="I30" s="12">
        <f>SUMIFS(TeamPerf!K$2:K$121,TeamPerf!$C$2:$C$121,$A30,TeamPerf!$A$2:$A$121,$B30,TeamPerf!$E$2:$E$121,$C30)</f>
        <v>1500</v>
      </c>
      <c r="J30" s="12">
        <f>SUMIFS(TeamPerf!L$2:L$121,TeamPerf!$C$2:$C$121,$A30,TeamPerf!$A$2:$A$121,$B30,TeamPerf!$E$2:$E$121,$C30)</f>
        <v>80.53</v>
      </c>
      <c r="K30" s="12">
        <f>SUMIFS(TeamPerf!M$2:M$121,TeamPerf!$C$2:$C$121,$A30,TeamPerf!$A$2:$A$121,$B30,TeamPerf!$E$2:$E$121,$C30)</f>
        <v>366</v>
      </c>
      <c r="L30" s="12">
        <f>SUMIFS(TeamPerf!T$2:T$121,TeamPerf!$C$2:$C$121,$A30,TeamPerf!$A$2:$A$121,$B30,TeamPerf!$E$2:$E$121,$C30)</f>
        <v>178</v>
      </c>
      <c r="M30" s="12">
        <f>SUMIFS(TeamPerf!U$2:U$121,TeamPerf!$C$2:$C$121,$A30,TeamPerf!$A$2:$A$121,$B30,TeamPerf!$E$2:$E$121,$C30)</f>
        <v>29</v>
      </c>
      <c r="N30" s="52"/>
    </row>
    <row r="31" spans="1:14" ht="13.15" x14ac:dyDescent="0.25">
      <c r="A31" t="s">
        <v>21</v>
      </c>
      <c r="B31" s="4" t="s">
        <v>127</v>
      </c>
      <c r="C31" s="6" t="s">
        <v>25</v>
      </c>
      <c r="D31" s="12">
        <f>SUMIFS(TeamPerf!F$2:F$121,TeamPerf!$C$2:$C$121,$A31,TeamPerf!$A$2:$A$121,$B31,TeamPerf!$E$2:$E$121,$C31)</f>
        <v>0</v>
      </c>
      <c r="E31" s="12">
        <f>SUMIFS(TeamPerf!G$2:G$121,TeamPerf!$C$2:$C$121,$A31,TeamPerf!$A$2:$A$121,$B31,TeamPerf!$E$2:$E$121,$C31)</f>
        <v>0</v>
      </c>
      <c r="F31" s="12">
        <f>SUMIFS(TeamPerf!H$2:H$121,TeamPerf!$C$2:$C$121,$A31,TeamPerf!$A$2:$A$121,$B31,TeamPerf!$E$2:$E$121,$C31)</f>
        <v>0</v>
      </c>
      <c r="G31" s="12">
        <f>SUMIFS(TeamPerf!I$2:I$121,TeamPerf!$C$2:$C$121,$A31,TeamPerf!$A$2:$A$121,$B31,TeamPerf!$E$2:$E$121,$C31)</f>
        <v>0</v>
      </c>
      <c r="H31" s="12">
        <f>SUMIFS(TeamPerf!J$2:J$121,TeamPerf!$C$2:$C$121,$A31,TeamPerf!$A$2:$A$121,$B31,TeamPerf!$E$2:$E$121,$C31)</f>
        <v>0</v>
      </c>
      <c r="I31" s="12">
        <f>SUMIFS(TeamPerf!K$2:K$121,TeamPerf!$C$2:$C$121,$A31,TeamPerf!$A$2:$A$121,$B31,TeamPerf!$E$2:$E$121,$C31)</f>
        <v>0</v>
      </c>
      <c r="J31" s="12">
        <f>SUMIFS(TeamPerf!L$2:L$121,TeamPerf!$C$2:$C$121,$A31,TeamPerf!$A$2:$A$121,$B31,TeamPerf!$E$2:$E$121,$C31)</f>
        <v>0</v>
      </c>
      <c r="K31" s="12">
        <f>SUMIFS(TeamPerf!M$2:M$121,TeamPerf!$C$2:$C$121,$A31,TeamPerf!$A$2:$A$121,$B31,TeamPerf!$E$2:$E$121,$C31)</f>
        <v>0</v>
      </c>
      <c r="L31" s="12">
        <f>SUMIFS(TeamPerf!T$2:T$121,TeamPerf!$C$2:$C$121,$A31,TeamPerf!$A$2:$A$121,$B31,TeamPerf!$E$2:$E$121,$C31)</f>
        <v>0</v>
      </c>
      <c r="M31" s="12">
        <f>SUMIFS(TeamPerf!U$2:U$121,TeamPerf!$C$2:$C$121,$A31,TeamPerf!$A$2:$A$121,$B31,TeamPerf!$E$2:$E$121,$C31)</f>
        <v>0</v>
      </c>
      <c r="N31" s="52"/>
    </row>
    <row r="32" spans="1:14" ht="13.15" x14ac:dyDescent="0.25">
      <c r="A32" t="s">
        <v>24</v>
      </c>
      <c r="B32" s="4" t="s">
        <v>19</v>
      </c>
      <c r="C32" s="6" t="s">
        <v>25</v>
      </c>
      <c r="D32" s="12">
        <f>SUMIFS(TeamPerf!F$2:F$121,TeamPerf!$C$2:$C$121,$A32,TeamPerf!$A$2:$A$121,$B32,TeamPerf!$E$2:$E$121,$C32)</f>
        <v>14.5</v>
      </c>
      <c r="E32" s="12">
        <f>SUMIFS(TeamPerf!G$2:G$121,TeamPerf!$C$2:$C$121,$A32,TeamPerf!$A$2:$A$121,$B32,TeamPerf!$E$2:$E$121,$C32)</f>
        <v>12.5</v>
      </c>
      <c r="F32" s="12">
        <f>SUMIFS(TeamPerf!H$2:H$121,TeamPerf!$C$2:$C$121,$A32,TeamPerf!$A$2:$A$121,$B32,TeamPerf!$E$2:$E$121,$C32)</f>
        <v>1.4</v>
      </c>
      <c r="G32" s="12">
        <f>SUMIFS(TeamPerf!I$2:I$121,TeamPerf!$C$2:$C$121,$A32,TeamPerf!$A$2:$A$121,$B32,TeamPerf!$E$2:$E$121,$C32)</f>
        <v>38</v>
      </c>
      <c r="H32" s="12">
        <f>SUMIFS(TeamPerf!J$2:J$121,TeamPerf!$C$2:$C$121,$A32,TeamPerf!$A$2:$A$121,$B32,TeamPerf!$E$2:$E$121,$C32)</f>
        <v>5.24</v>
      </c>
      <c r="I32" s="12">
        <f>SUMIFS(TeamPerf!K$2:K$121,TeamPerf!$C$2:$C$121,$A32,TeamPerf!$A$2:$A$121,$B32,TeamPerf!$E$2:$E$121,$C32)</f>
        <v>1292</v>
      </c>
      <c r="J32" s="12">
        <f>SUMIFS(TeamPerf!L$2:L$121,TeamPerf!$C$2:$C$121,$A32,TeamPerf!$A$2:$A$121,$B32,TeamPerf!$E$2:$E$121,$C32)</f>
        <v>178.42000000000002</v>
      </c>
      <c r="K32" s="12">
        <f>SUMIFS(TeamPerf!M$2:M$121,TeamPerf!$C$2:$C$121,$A32,TeamPerf!$A$2:$A$121,$B32,TeamPerf!$E$2:$E$121,$C32)</f>
        <v>703</v>
      </c>
      <c r="L32" s="12">
        <f>SUMIFS(TeamPerf!T$2:T$121,TeamPerf!$C$2:$C$121,$A32,TeamPerf!$A$2:$A$121,$B32,TeamPerf!$E$2:$E$121,$C32)</f>
        <v>108</v>
      </c>
      <c r="M32" s="12">
        <f>SUMIFS(TeamPerf!U$2:U$121,TeamPerf!$C$2:$C$121,$A32,TeamPerf!$A$2:$A$121,$B32,TeamPerf!$E$2:$E$121,$C32)</f>
        <v>93</v>
      </c>
      <c r="N32" s="52"/>
    </row>
    <row r="33" spans="1:14" ht="13.15" x14ac:dyDescent="0.25">
      <c r="A33" t="s">
        <v>24</v>
      </c>
      <c r="B33" s="4" t="s">
        <v>38</v>
      </c>
      <c r="C33" s="6" t="s">
        <v>25</v>
      </c>
      <c r="D33" s="12">
        <f>SUMIFS(TeamPerf!F$2:F$121,TeamPerf!$C$2:$C$121,$A33,TeamPerf!$A$2:$A$121,$B33,TeamPerf!$E$2:$E$121,$C33)</f>
        <v>15.5</v>
      </c>
      <c r="E33" s="12">
        <f>SUMIFS(TeamPerf!G$2:G$121,TeamPerf!$C$2:$C$121,$A33,TeamPerf!$A$2:$A$121,$B33,TeamPerf!$E$2:$E$121,$C33)</f>
        <v>13.5</v>
      </c>
      <c r="F33" s="12">
        <f>SUMIFS(TeamPerf!H$2:H$121,TeamPerf!$C$2:$C$121,$A33,TeamPerf!$A$2:$A$121,$B33,TeamPerf!$E$2:$E$121,$C33)</f>
        <v>1.4</v>
      </c>
      <c r="G33" s="12">
        <f>SUMIFS(TeamPerf!I$2:I$121,TeamPerf!$C$2:$C$121,$A33,TeamPerf!$A$2:$A$121,$B33,TeamPerf!$E$2:$E$121,$C33)</f>
        <v>43</v>
      </c>
      <c r="H33" s="12">
        <f>SUMIFS(TeamPerf!J$2:J$121,TeamPerf!$C$2:$C$121,$A33,TeamPerf!$A$2:$A$121,$B33,TeamPerf!$E$2:$E$121,$C33)</f>
        <v>5.53</v>
      </c>
      <c r="I33" s="12">
        <f>SUMIFS(TeamPerf!K$2:K$121,TeamPerf!$C$2:$C$121,$A33,TeamPerf!$A$2:$A$121,$B33,TeamPerf!$E$2:$E$121,$C33)</f>
        <v>1462</v>
      </c>
      <c r="J33" s="12">
        <f>SUMIFS(TeamPerf!L$2:L$121,TeamPerf!$C$2:$C$121,$A33,TeamPerf!$A$2:$A$121,$B33,TeamPerf!$E$2:$E$121,$C33)</f>
        <v>188.12</v>
      </c>
      <c r="K33" s="12">
        <f>SUMIFS(TeamPerf!M$2:M$121,TeamPerf!$C$2:$C$121,$A33,TeamPerf!$A$2:$A$121,$B33,TeamPerf!$E$2:$E$121,$C33)</f>
        <v>657</v>
      </c>
      <c r="L33" s="12">
        <f>SUMIFS(TeamPerf!T$2:T$121,TeamPerf!$C$2:$C$121,$A33,TeamPerf!$A$2:$A$121,$B33,TeamPerf!$E$2:$E$121,$C33)</f>
        <v>109</v>
      </c>
      <c r="M33" s="12">
        <f>SUMIFS(TeamPerf!U$2:U$121,TeamPerf!$C$2:$C$121,$A33,TeamPerf!$A$2:$A$121,$B33,TeamPerf!$E$2:$E$121,$C33)</f>
        <v>84</v>
      </c>
      <c r="N33" s="52"/>
    </row>
    <row r="34" spans="1:14" ht="13.15" x14ac:dyDescent="0.25">
      <c r="A34" t="s">
        <v>24</v>
      </c>
      <c r="B34" s="4" t="s">
        <v>49</v>
      </c>
      <c r="C34" s="6" t="s">
        <v>25</v>
      </c>
      <c r="D34" s="12">
        <f>SUMIFS(TeamPerf!F$2:F$121,TeamPerf!$C$2:$C$121,$A34,TeamPerf!$A$2:$A$121,$B34,TeamPerf!$E$2:$E$121,$C34)</f>
        <v>7.3</v>
      </c>
      <c r="E34" s="12">
        <f>SUMIFS(TeamPerf!G$2:G$121,TeamPerf!$C$2:$C$121,$A34,TeamPerf!$A$2:$A$121,$B34,TeamPerf!$E$2:$E$121,$C34)</f>
        <v>6.3</v>
      </c>
      <c r="F34" s="12">
        <f>SUMIFS(TeamPerf!H$2:H$121,TeamPerf!$C$2:$C$121,$A34,TeamPerf!$A$2:$A$121,$B34,TeamPerf!$E$2:$E$121,$C34)</f>
        <v>0.7</v>
      </c>
      <c r="G34" s="12">
        <f>SUMIFS(TeamPerf!I$2:I$121,TeamPerf!$C$2:$C$121,$A34,TeamPerf!$A$2:$A$121,$B34,TeamPerf!$E$2:$E$121,$C34)</f>
        <v>19</v>
      </c>
      <c r="H34" s="12">
        <f>SUMIFS(TeamPerf!J$2:J$121,TeamPerf!$C$2:$C$121,$A34,TeamPerf!$A$2:$A$121,$B34,TeamPerf!$E$2:$E$121,$C34)</f>
        <v>2.6</v>
      </c>
      <c r="I34" s="12">
        <f>SUMIFS(TeamPerf!K$2:K$121,TeamPerf!$C$2:$C$121,$A34,TeamPerf!$A$2:$A$121,$B34,TeamPerf!$E$2:$E$121,$C34)</f>
        <v>646</v>
      </c>
      <c r="J34" s="12">
        <f>SUMIFS(TeamPerf!L$2:L$121,TeamPerf!$C$2:$C$121,$A34,TeamPerf!$A$2:$A$121,$B34,TeamPerf!$E$2:$E$121,$C34)</f>
        <v>88.49</v>
      </c>
      <c r="K34" s="12">
        <f>SUMIFS(TeamPerf!M$2:M$121,TeamPerf!$C$2:$C$121,$A34,TeamPerf!$A$2:$A$121,$B34,TeamPerf!$E$2:$E$121,$C34)</f>
        <v>354</v>
      </c>
      <c r="L34" s="12">
        <f>SUMIFS(TeamPerf!T$2:T$121,TeamPerf!$C$2:$C$121,$A34,TeamPerf!$A$2:$A$121,$B34,TeamPerf!$E$2:$E$121,$C34)</f>
        <v>66</v>
      </c>
      <c r="M34" s="12">
        <f>SUMIFS(TeamPerf!U$2:U$121,TeamPerf!$C$2:$C$121,$A34,TeamPerf!$A$2:$A$121,$B34,TeamPerf!$E$2:$E$121,$C34)</f>
        <v>47</v>
      </c>
      <c r="N34" s="52"/>
    </row>
    <row r="35" spans="1:14" ht="13.15" x14ac:dyDescent="0.25">
      <c r="A35" t="s">
        <v>24</v>
      </c>
      <c r="B35" s="4" t="s">
        <v>60</v>
      </c>
      <c r="C35" s="6" t="s">
        <v>25</v>
      </c>
      <c r="D35" s="12">
        <f>SUMIFS(TeamPerf!F$2:F$121,TeamPerf!$C$2:$C$121,$A35,TeamPerf!$A$2:$A$121,$B35,TeamPerf!$E$2:$E$121,$C35)</f>
        <v>16.3</v>
      </c>
      <c r="E35" s="12">
        <f>SUMIFS(TeamPerf!G$2:G$121,TeamPerf!$C$2:$C$121,$A35,TeamPerf!$A$2:$A$121,$B35,TeamPerf!$E$2:$E$121,$C35)</f>
        <v>14.3</v>
      </c>
      <c r="F35" s="12">
        <f>SUMIFS(TeamPerf!H$2:H$121,TeamPerf!$C$2:$C$121,$A35,TeamPerf!$A$2:$A$121,$B35,TeamPerf!$E$2:$E$121,$C35)</f>
        <v>1.4</v>
      </c>
      <c r="G35" s="12">
        <f>SUMIFS(TeamPerf!I$2:I$121,TeamPerf!$C$2:$C$121,$A35,TeamPerf!$A$2:$A$121,$B35,TeamPerf!$E$2:$E$121,$C35)</f>
        <v>36</v>
      </c>
      <c r="H35" s="12">
        <f>SUMIFS(TeamPerf!J$2:J$121,TeamPerf!$C$2:$C$121,$A35,TeamPerf!$A$2:$A$121,$B35,TeamPerf!$E$2:$E$121,$C35)</f>
        <v>4.41</v>
      </c>
      <c r="I35" s="12">
        <f>SUMIFS(TeamPerf!K$2:K$121,TeamPerf!$C$2:$C$121,$A35,TeamPerf!$A$2:$A$121,$B35,TeamPerf!$E$2:$E$121,$C35)</f>
        <v>1224</v>
      </c>
      <c r="J35" s="12">
        <f>SUMIFS(TeamPerf!L$2:L$121,TeamPerf!$C$2:$C$121,$A35,TeamPerf!$A$2:$A$121,$B35,TeamPerf!$E$2:$E$121,$C35)</f>
        <v>149.93</v>
      </c>
      <c r="K35" s="12">
        <f>SUMIFS(TeamPerf!M$2:M$121,TeamPerf!$C$2:$C$121,$A35,TeamPerf!$A$2:$A$121,$B35,TeamPerf!$E$2:$E$121,$C35)</f>
        <v>751</v>
      </c>
      <c r="L35" s="12">
        <f>SUMIFS(TeamPerf!T$2:T$121,TeamPerf!$C$2:$C$121,$A35,TeamPerf!$A$2:$A$121,$B35,TeamPerf!$E$2:$E$121,$C35)</f>
        <v>120</v>
      </c>
      <c r="M35" s="12">
        <f>SUMIFS(TeamPerf!U$2:U$121,TeamPerf!$C$2:$C$121,$A35,TeamPerf!$A$2:$A$121,$B35,TeamPerf!$E$2:$E$121,$C35)</f>
        <v>95</v>
      </c>
      <c r="N35" s="52"/>
    </row>
    <row r="36" spans="1:14" ht="13.15" x14ac:dyDescent="0.25">
      <c r="A36" t="s">
        <v>24</v>
      </c>
      <c r="B36" s="4" t="s">
        <v>71</v>
      </c>
      <c r="C36" s="6" t="s">
        <v>25</v>
      </c>
      <c r="D36" s="12">
        <f>SUMIFS(TeamPerf!F$2:F$121,TeamPerf!$C$2:$C$121,$A36,TeamPerf!$A$2:$A$121,$B36,TeamPerf!$E$2:$E$121,$C36)</f>
        <v>15.600000000000001</v>
      </c>
      <c r="E36" s="12">
        <f>SUMIFS(TeamPerf!G$2:G$121,TeamPerf!$C$2:$C$121,$A36,TeamPerf!$A$2:$A$121,$B36,TeamPerf!$E$2:$E$121,$C36)</f>
        <v>13.6</v>
      </c>
      <c r="F36" s="12">
        <f>SUMIFS(TeamPerf!H$2:H$121,TeamPerf!$C$2:$C$121,$A36,TeamPerf!$A$2:$A$121,$B36,TeamPerf!$E$2:$E$121,$C36)</f>
        <v>1.4</v>
      </c>
      <c r="G36" s="12">
        <f>SUMIFS(TeamPerf!I$2:I$121,TeamPerf!$C$2:$C$121,$A36,TeamPerf!$A$2:$A$121,$B36,TeamPerf!$E$2:$E$121,$C36)</f>
        <v>41</v>
      </c>
      <c r="H36" s="12">
        <f>SUMIFS(TeamPerf!J$2:J$121,TeamPerf!$C$2:$C$121,$A36,TeamPerf!$A$2:$A$121,$B36,TeamPerf!$E$2:$E$121,$C36)</f>
        <v>5.35</v>
      </c>
      <c r="I36" s="12">
        <f>SUMIFS(TeamPerf!K$2:K$121,TeamPerf!$C$2:$C$121,$A36,TeamPerf!$A$2:$A$121,$B36,TeamPerf!$E$2:$E$121,$C36)</f>
        <v>1394</v>
      </c>
      <c r="J36" s="12">
        <f>SUMIFS(TeamPerf!L$2:L$121,TeamPerf!$C$2:$C$121,$A36,TeamPerf!$A$2:$A$121,$B36,TeamPerf!$E$2:$E$121,$C36)</f>
        <v>181.98000000000002</v>
      </c>
      <c r="K36" s="12">
        <f>SUMIFS(TeamPerf!M$2:M$121,TeamPerf!$C$2:$C$121,$A36,TeamPerf!$A$2:$A$121,$B36,TeamPerf!$E$2:$E$121,$C36)</f>
        <v>733</v>
      </c>
      <c r="L36" s="12">
        <f>SUMIFS(TeamPerf!T$2:T$121,TeamPerf!$C$2:$C$121,$A36,TeamPerf!$A$2:$A$121,$B36,TeamPerf!$E$2:$E$121,$C36)</f>
        <v>116</v>
      </c>
      <c r="M36" s="12">
        <f>SUMIFS(TeamPerf!U$2:U$121,TeamPerf!$C$2:$C$121,$A36,TeamPerf!$A$2:$A$121,$B36,TeamPerf!$E$2:$E$121,$C36)</f>
        <v>94</v>
      </c>
      <c r="N36" s="52"/>
    </row>
    <row r="37" spans="1:14" ht="13.15" x14ac:dyDescent="0.25">
      <c r="A37" t="s">
        <v>24</v>
      </c>
      <c r="B37" s="4" t="s">
        <v>82</v>
      </c>
      <c r="C37" s="6" t="s">
        <v>25</v>
      </c>
      <c r="D37" s="12">
        <f>SUMIFS(TeamPerf!F$2:F$121,TeamPerf!$C$2:$C$121,$A37,TeamPerf!$A$2:$A$121,$B37,TeamPerf!$E$2:$E$121,$C37)</f>
        <v>8</v>
      </c>
      <c r="E37" s="12">
        <f>SUMIFS(TeamPerf!G$2:G$121,TeamPerf!$C$2:$C$121,$A37,TeamPerf!$A$2:$A$121,$B37,TeamPerf!$E$2:$E$121,$C37)</f>
        <v>7</v>
      </c>
      <c r="F37" s="12">
        <f>SUMIFS(TeamPerf!H$2:H$121,TeamPerf!$C$2:$C$121,$A37,TeamPerf!$A$2:$A$121,$B37,TeamPerf!$E$2:$E$121,$C37)</f>
        <v>0.7</v>
      </c>
      <c r="G37" s="12">
        <f>SUMIFS(TeamPerf!I$2:I$121,TeamPerf!$C$2:$C$121,$A37,TeamPerf!$A$2:$A$121,$B37,TeamPerf!$E$2:$E$121,$C37)</f>
        <v>23</v>
      </c>
      <c r="H37" s="12">
        <f>SUMIFS(TeamPerf!J$2:J$121,TeamPerf!$C$2:$C$121,$A37,TeamPerf!$A$2:$A$121,$B37,TeamPerf!$E$2:$E$121,$C37)</f>
        <v>2.88</v>
      </c>
      <c r="I37" s="12">
        <f>SUMIFS(TeamPerf!K$2:K$121,TeamPerf!$C$2:$C$121,$A37,TeamPerf!$A$2:$A$121,$B37,TeamPerf!$E$2:$E$121,$C37)</f>
        <v>782</v>
      </c>
      <c r="J37" s="12">
        <f>SUMIFS(TeamPerf!L$2:L$121,TeamPerf!$C$2:$C$121,$A37,TeamPerf!$A$2:$A$121,$B37,TeamPerf!$E$2:$E$121,$C37)</f>
        <v>97.75</v>
      </c>
      <c r="K37" s="12">
        <f>SUMIFS(TeamPerf!M$2:M$121,TeamPerf!$C$2:$C$121,$A37,TeamPerf!$A$2:$A$121,$B37,TeamPerf!$E$2:$E$121,$C37)</f>
        <v>334</v>
      </c>
      <c r="L37" s="12">
        <f>SUMIFS(TeamPerf!T$2:T$121,TeamPerf!$C$2:$C$121,$A37,TeamPerf!$A$2:$A$121,$B37,TeamPerf!$E$2:$E$121,$C37)</f>
        <v>68</v>
      </c>
      <c r="M37" s="12">
        <f>SUMIFS(TeamPerf!U$2:U$121,TeamPerf!$C$2:$C$121,$A37,TeamPerf!$A$2:$A$121,$B37,TeamPerf!$E$2:$E$121,$C37)</f>
        <v>41</v>
      </c>
      <c r="N37" s="52"/>
    </row>
    <row r="38" spans="1:14" x14ac:dyDescent="0.2">
      <c r="A38" t="s">
        <v>24</v>
      </c>
      <c r="B38" s="4" t="s">
        <v>93</v>
      </c>
      <c r="C38" s="6" t="s">
        <v>25</v>
      </c>
      <c r="D38" s="12">
        <f>SUMIFS(TeamPerf!F$2:F$121,TeamPerf!$C$2:$C$121,$A38,TeamPerf!$A$2:$A$121,$B38,TeamPerf!$E$2:$E$121,$C38)</f>
        <v>14.5</v>
      </c>
      <c r="E38" s="12">
        <f>SUMIFS(TeamPerf!G$2:G$121,TeamPerf!$C$2:$C$121,$A38,TeamPerf!$A$2:$A$121,$B38,TeamPerf!$E$2:$E$121,$C38)</f>
        <v>12.5</v>
      </c>
      <c r="F38" s="12">
        <f>SUMIFS(TeamPerf!H$2:H$121,TeamPerf!$C$2:$C$121,$A38,TeamPerf!$A$2:$A$121,$B38,TeamPerf!$E$2:$E$121,$C38)</f>
        <v>1.4</v>
      </c>
      <c r="G38" s="12">
        <f>SUMIFS(TeamPerf!I$2:I$121,TeamPerf!$C$2:$C$121,$A38,TeamPerf!$A$2:$A$121,$B38,TeamPerf!$E$2:$E$121,$C38)</f>
        <v>42</v>
      </c>
      <c r="H38" s="12">
        <f>SUMIFS(TeamPerf!J$2:J$121,TeamPerf!$C$2:$C$121,$A38,TeamPerf!$A$2:$A$121,$B38,TeamPerf!$E$2:$E$121,$C38)</f>
        <v>5.79</v>
      </c>
      <c r="I38" s="12">
        <f>SUMIFS(TeamPerf!K$2:K$121,TeamPerf!$C$2:$C$121,$A38,TeamPerf!$A$2:$A$121,$B38,TeamPerf!$E$2:$E$121,$C38)</f>
        <v>1428</v>
      </c>
      <c r="J38" s="12">
        <f>SUMIFS(TeamPerf!L$2:L$121,TeamPerf!$C$2:$C$121,$A38,TeamPerf!$A$2:$A$121,$B38,TeamPerf!$E$2:$E$121,$C38)</f>
        <v>196.87</v>
      </c>
      <c r="K38" s="12">
        <f>SUMIFS(TeamPerf!M$2:M$121,TeamPerf!$C$2:$C$121,$A38,TeamPerf!$A$2:$A$121,$B38,TeamPerf!$E$2:$E$121,$C38)</f>
        <v>698</v>
      </c>
      <c r="L38" s="12">
        <f>SUMIFS(TeamPerf!T$2:T$121,TeamPerf!$C$2:$C$121,$A38,TeamPerf!$A$2:$A$121,$B38,TeamPerf!$E$2:$E$121,$C38)</f>
        <v>122</v>
      </c>
      <c r="M38" s="12">
        <f>SUMIFS(TeamPerf!U$2:U$121,TeamPerf!$C$2:$C$121,$A38,TeamPerf!$A$2:$A$121,$B38,TeamPerf!$E$2:$E$121,$C38)</f>
        <v>99</v>
      </c>
      <c r="N38" s="52"/>
    </row>
    <row r="39" spans="1:14" x14ac:dyDescent="0.2">
      <c r="A39" t="s">
        <v>24</v>
      </c>
      <c r="B39" s="4" t="s">
        <v>104</v>
      </c>
      <c r="C39" s="6" t="s">
        <v>25</v>
      </c>
      <c r="D39" s="12">
        <f>SUMIFS(TeamPerf!F$2:F$121,TeamPerf!$C$2:$C$121,$A39,TeamPerf!$A$2:$A$121,$B39,TeamPerf!$E$2:$E$121,$C39)</f>
        <v>15.5</v>
      </c>
      <c r="E39" s="12">
        <f>SUMIFS(TeamPerf!G$2:G$121,TeamPerf!$C$2:$C$121,$A39,TeamPerf!$A$2:$A$121,$B39,TeamPerf!$E$2:$E$121,$C39)</f>
        <v>13.5</v>
      </c>
      <c r="F39" s="12">
        <f>SUMIFS(TeamPerf!H$2:H$121,TeamPerf!$C$2:$C$121,$A39,TeamPerf!$A$2:$A$121,$B39,TeamPerf!$E$2:$E$121,$C39)</f>
        <v>1.4</v>
      </c>
      <c r="G39" s="12">
        <f>SUMIFS(TeamPerf!I$2:I$121,TeamPerf!$C$2:$C$121,$A39,TeamPerf!$A$2:$A$121,$B39,TeamPerf!$E$2:$E$121,$C39)</f>
        <v>40</v>
      </c>
      <c r="H39" s="12">
        <f>SUMIFS(TeamPerf!J$2:J$121,TeamPerf!$C$2:$C$121,$A39,TeamPerf!$A$2:$A$121,$B39,TeamPerf!$E$2:$E$121,$C39)</f>
        <v>5.17</v>
      </c>
      <c r="I39" s="12">
        <f>SUMIFS(TeamPerf!K$2:K$121,TeamPerf!$C$2:$C$121,$A39,TeamPerf!$A$2:$A$121,$B39,TeamPerf!$E$2:$E$121,$C39)</f>
        <v>1360</v>
      </c>
      <c r="J39" s="12">
        <f>SUMIFS(TeamPerf!L$2:L$121,TeamPerf!$C$2:$C$121,$A39,TeamPerf!$A$2:$A$121,$B39,TeamPerf!$E$2:$E$121,$C39)</f>
        <v>175.72</v>
      </c>
      <c r="K39" s="12">
        <f>SUMIFS(TeamPerf!M$2:M$121,TeamPerf!$C$2:$C$121,$A39,TeamPerf!$A$2:$A$121,$B39,TeamPerf!$E$2:$E$121,$C39)</f>
        <v>618</v>
      </c>
      <c r="L39" s="12">
        <f>SUMIFS(TeamPerf!T$2:T$121,TeamPerf!$C$2:$C$121,$A39,TeamPerf!$A$2:$A$121,$B39,TeamPerf!$E$2:$E$121,$C39)</f>
        <v>124</v>
      </c>
      <c r="M39" s="12">
        <f>SUMIFS(TeamPerf!U$2:U$121,TeamPerf!$C$2:$C$121,$A39,TeamPerf!$A$2:$A$121,$B39,TeamPerf!$E$2:$E$121,$C39)</f>
        <v>95</v>
      </c>
      <c r="N39" s="52"/>
    </row>
    <row r="40" spans="1:14" x14ac:dyDescent="0.2">
      <c r="A40" t="s">
        <v>24</v>
      </c>
      <c r="B40" s="4" t="s">
        <v>115</v>
      </c>
      <c r="C40" s="6" t="s">
        <v>25</v>
      </c>
      <c r="D40" s="12">
        <f>SUMIFS(TeamPerf!F$2:F$121,TeamPerf!$C$2:$C$121,$A40,TeamPerf!$A$2:$A$121,$B40,TeamPerf!$E$2:$E$121,$C40)</f>
        <v>7.3</v>
      </c>
      <c r="E40" s="12">
        <f>SUMIFS(TeamPerf!G$2:G$121,TeamPerf!$C$2:$C$121,$A40,TeamPerf!$A$2:$A$121,$B40,TeamPerf!$E$2:$E$121,$C40)</f>
        <v>6.3</v>
      </c>
      <c r="F40" s="12">
        <f>SUMIFS(TeamPerf!H$2:H$121,TeamPerf!$C$2:$C$121,$A40,TeamPerf!$A$2:$A$121,$B40,TeamPerf!$E$2:$E$121,$C40)</f>
        <v>0.7</v>
      </c>
      <c r="G40" s="12">
        <f>SUMIFS(TeamPerf!I$2:I$121,TeamPerf!$C$2:$C$121,$A40,TeamPerf!$A$2:$A$121,$B40,TeamPerf!$E$2:$E$121,$C40)</f>
        <v>19</v>
      </c>
      <c r="H40" s="12">
        <f>SUMIFS(TeamPerf!J$2:J$121,TeamPerf!$C$2:$C$121,$A40,TeamPerf!$A$2:$A$121,$B40,TeamPerf!$E$2:$E$121,$C40)</f>
        <v>2.6</v>
      </c>
      <c r="I40" s="12">
        <f>SUMIFS(TeamPerf!K$2:K$121,TeamPerf!$C$2:$C$121,$A40,TeamPerf!$A$2:$A$121,$B40,TeamPerf!$E$2:$E$121,$C40)</f>
        <v>646</v>
      </c>
      <c r="J40" s="12">
        <f>SUMIFS(TeamPerf!L$2:L$121,TeamPerf!$C$2:$C$121,$A40,TeamPerf!$A$2:$A$121,$B40,TeamPerf!$E$2:$E$121,$C40)</f>
        <v>88.49</v>
      </c>
      <c r="K40" s="12">
        <f>SUMIFS(TeamPerf!M$2:M$121,TeamPerf!$C$2:$C$121,$A40,TeamPerf!$A$2:$A$121,$B40,TeamPerf!$E$2:$E$121,$C40)</f>
        <v>317</v>
      </c>
      <c r="L40" s="12">
        <f>SUMIFS(TeamPerf!T$2:T$121,TeamPerf!$C$2:$C$121,$A40,TeamPerf!$A$2:$A$121,$B40,TeamPerf!$E$2:$E$121,$C40)</f>
        <v>57</v>
      </c>
      <c r="M40" s="12">
        <f>SUMIFS(TeamPerf!U$2:U$121,TeamPerf!$C$2:$C$121,$A40,TeamPerf!$A$2:$A$121,$B40,TeamPerf!$E$2:$E$121,$C40)</f>
        <v>51</v>
      </c>
      <c r="N40" s="52"/>
    </row>
    <row r="41" spans="1:14" x14ac:dyDescent="0.2">
      <c r="A41" t="s">
        <v>24</v>
      </c>
      <c r="B41" s="4" t="s">
        <v>127</v>
      </c>
      <c r="C41" s="6" t="s">
        <v>25</v>
      </c>
      <c r="D41" s="12">
        <f>SUMIFS(TeamPerf!F$2:F$121,TeamPerf!$C$2:$C$121,$A41,TeamPerf!$A$2:$A$121,$B41,TeamPerf!$E$2:$E$121,$C41)</f>
        <v>16.3</v>
      </c>
      <c r="E41" s="12">
        <f>SUMIFS(TeamPerf!G$2:G$121,TeamPerf!$C$2:$C$121,$A41,TeamPerf!$A$2:$A$121,$B41,TeamPerf!$E$2:$E$121,$C41)</f>
        <v>14.3</v>
      </c>
      <c r="F41" s="12">
        <f>SUMIFS(TeamPerf!H$2:H$121,TeamPerf!$C$2:$C$121,$A41,TeamPerf!$A$2:$A$121,$B41,TeamPerf!$E$2:$E$121,$C41)</f>
        <v>1.4</v>
      </c>
      <c r="G41" s="12">
        <f>SUMIFS(TeamPerf!I$2:I$121,TeamPerf!$C$2:$C$121,$A41,TeamPerf!$A$2:$A$121,$B41,TeamPerf!$E$2:$E$121,$C41)</f>
        <v>40</v>
      </c>
      <c r="H41" s="12">
        <f>SUMIFS(TeamPerf!J$2:J$121,TeamPerf!$C$2:$C$121,$A41,TeamPerf!$A$2:$A$121,$B41,TeamPerf!$E$2:$E$121,$C41)</f>
        <v>4.9000000000000004</v>
      </c>
      <c r="I41" s="12">
        <f>SUMIFS(TeamPerf!K$2:K$121,TeamPerf!$C$2:$C$121,$A41,TeamPerf!$A$2:$A$121,$B41,TeamPerf!$E$2:$E$121,$C41)</f>
        <v>1360</v>
      </c>
      <c r="J41" s="12">
        <f>SUMIFS(TeamPerf!L$2:L$121,TeamPerf!$C$2:$C$121,$A41,TeamPerf!$A$2:$A$121,$B41,TeamPerf!$E$2:$E$121,$C41)</f>
        <v>166.62048192771084</v>
      </c>
      <c r="K41" s="12">
        <f>SUMIFS(TeamPerf!M$2:M$121,TeamPerf!$C$2:$C$121,$A41,TeamPerf!$A$2:$A$121,$B41,TeamPerf!$E$2:$E$121,$C41)</f>
        <v>736</v>
      </c>
      <c r="L41" s="12">
        <f>SUMIFS(TeamPerf!T$2:T$121,TeamPerf!$C$2:$C$121,$A41,TeamPerf!$A$2:$A$121,$B41,TeamPerf!$E$2:$E$121,$C41)</f>
        <v>118</v>
      </c>
      <c r="M41" s="12">
        <f>SUMIFS(TeamPerf!U$2:U$121,TeamPerf!$C$2:$C$121,$A41,TeamPerf!$A$2:$A$121,$B41,TeamPerf!$E$2:$E$121,$C41)</f>
        <v>94</v>
      </c>
      <c r="N41" s="52"/>
    </row>
    <row r="42" spans="1:14" x14ac:dyDescent="0.2">
      <c r="A42" t="s">
        <v>21</v>
      </c>
      <c r="B42" s="4" t="s">
        <v>19</v>
      </c>
      <c r="C42" s="6" t="s">
        <v>27</v>
      </c>
      <c r="D42" s="12">
        <f>SUMIFS(TeamPerf!F$2:F$121,TeamPerf!$C$2:$C$121,$A42,TeamPerf!$A$2:$A$121,$B42,TeamPerf!$E$2:$E$121,$C42)</f>
        <v>15.5</v>
      </c>
      <c r="E42" s="12">
        <f>SUMIFS(TeamPerf!G$2:G$121,TeamPerf!$C$2:$C$121,$A42,TeamPerf!$A$2:$A$121,$B42,TeamPerf!$E$2:$E$121,$C42)</f>
        <v>13.5</v>
      </c>
      <c r="F42" s="12">
        <f>SUMIFS(TeamPerf!H$2:H$121,TeamPerf!$C$2:$C$121,$A42,TeamPerf!$A$2:$A$121,$B42,TeamPerf!$E$2:$E$121,$C42)</f>
        <v>0.6</v>
      </c>
      <c r="G42" s="12">
        <f>SUMIFS(TeamPerf!I$2:I$121,TeamPerf!$C$2:$C$121,$A42,TeamPerf!$A$2:$A$121,$B42,TeamPerf!$E$2:$E$121,$C42)</f>
        <v>36</v>
      </c>
      <c r="H42" s="12">
        <f>SUMIFS(TeamPerf!J$2:J$121,TeamPerf!$C$2:$C$121,$A42,TeamPerf!$A$2:$A$121,$B42,TeamPerf!$E$2:$E$121,$C42)</f>
        <v>4.67</v>
      </c>
      <c r="I42" s="12">
        <f>SUMIFS(TeamPerf!K$2:K$121,TeamPerf!$C$2:$C$121,$A42,TeamPerf!$A$2:$A$121,$B42,TeamPerf!$E$2:$E$121,$C42)</f>
        <v>1224</v>
      </c>
      <c r="J42" s="12">
        <f>SUMIFS(TeamPerf!L$2:L$121,TeamPerf!$C$2:$C$121,$A42,TeamPerf!$A$2:$A$121,$B42,TeamPerf!$E$2:$E$121,$C42)</f>
        <v>158.67000000000002</v>
      </c>
      <c r="K42" s="12">
        <f>SUMIFS(TeamPerf!M$2:M$121,TeamPerf!$C$2:$C$121,$A42,TeamPerf!$A$2:$A$121,$B42,TeamPerf!$E$2:$E$121,$C42)</f>
        <v>704</v>
      </c>
      <c r="L42" s="12">
        <f>SUMIFS(TeamPerf!T$2:T$121,TeamPerf!$C$2:$C$121,$A42,TeamPerf!$A$2:$A$121,$B42,TeamPerf!$E$2:$E$121,$C42)</f>
        <v>129</v>
      </c>
      <c r="M42" s="12">
        <f>SUMIFS(TeamPerf!U$2:U$121,TeamPerf!$C$2:$C$121,$A42,TeamPerf!$A$2:$A$121,$B42,TeamPerf!$E$2:$E$121,$C42)</f>
        <v>89</v>
      </c>
      <c r="N42" s="52"/>
    </row>
    <row r="43" spans="1:14" x14ac:dyDescent="0.2">
      <c r="A43" t="s">
        <v>21</v>
      </c>
      <c r="B43" s="4" t="s">
        <v>38</v>
      </c>
      <c r="C43" s="6" t="s">
        <v>27</v>
      </c>
      <c r="D43" s="12">
        <f>SUMIFS(TeamPerf!F$2:F$121,TeamPerf!$C$2:$C$121,$A43,TeamPerf!$A$2:$A$121,$B43,TeamPerf!$E$2:$E$121,$C43)</f>
        <v>7</v>
      </c>
      <c r="E43" s="12">
        <f>SUMIFS(TeamPerf!G$2:G$121,TeamPerf!$C$2:$C$121,$A43,TeamPerf!$A$2:$A$121,$B43,TeamPerf!$E$2:$E$121,$C43)</f>
        <v>6</v>
      </c>
      <c r="F43" s="12">
        <f>SUMIFS(TeamPerf!H$2:H$121,TeamPerf!$C$2:$C$121,$A43,TeamPerf!$A$2:$A$121,$B43,TeamPerf!$E$2:$E$121,$C43)</f>
        <v>0.3</v>
      </c>
      <c r="G43" s="12">
        <f>SUMIFS(TeamPerf!I$2:I$121,TeamPerf!$C$2:$C$121,$A43,TeamPerf!$A$2:$A$121,$B43,TeamPerf!$E$2:$E$121,$C43)</f>
        <v>23</v>
      </c>
      <c r="H43" s="12">
        <f>SUMIFS(TeamPerf!J$2:J$121,TeamPerf!$C$2:$C$121,$A43,TeamPerf!$A$2:$A$121,$B43,TeamPerf!$E$2:$E$121,$C43)</f>
        <v>3.29</v>
      </c>
      <c r="I43" s="12">
        <f>SUMIFS(TeamPerf!K$2:K$121,TeamPerf!$C$2:$C$121,$A43,TeamPerf!$A$2:$A$121,$B43,TeamPerf!$E$2:$E$121,$C43)</f>
        <v>782</v>
      </c>
      <c r="J43" s="12">
        <f>SUMIFS(TeamPerf!L$2:L$121,TeamPerf!$C$2:$C$121,$A43,TeamPerf!$A$2:$A$121,$B43,TeamPerf!$E$2:$E$121,$C43)</f>
        <v>111.71</v>
      </c>
      <c r="K43" s="12">
        <f>SUMIFS(TeamPerf!M$2:M$121,TeamPerf!$C$2:$C$121,$A43,TeamPerf!$A$2:$A$121,$B43,TeamPerf!$E$2:$E$121,$C43)</f>
        <v>369</v>
      </c>
      <c r="L43" s="12">
        <f>SUMIFS(TeamPerf!T$2:T$121,TeamPerf!$C$2:$C$121,$A43,TeamPerf!$A$2:$A$121,$B43,TeamPerf!$E$2:$E$121,$C43)</f>
        <v>61</v>
      </c>
      <c r="M43" s="12">
        <f>SUMIFS(TeamPerf!U$2:U$121,TeamPerf!$C$2:$C$121,$A43,TeamPerf!$A$2:$A$121,$B43,TeamPerf!$E$2:$E$121,$C43)</f>
        <v>44</v>
      </c>
      <c r="N43" s="52"/>
    </row>
    <row r="44" spans="1:14" x14ac:dyDescent="0.2">
      <c r="A44" t="s">
        <v>21</v>
      </c>
      <c r="B44" s="4" t="s">
        <v>49</v>
      </c>
      <c r="C44" s="6" t="s">
        <v>27</v>
      </c>
      <c r="D44" s="12">
        <f>SUMIFS(TeamPerf!F$2:F$121,TeamPerf!$C$2:$C$121,$A44,TeamPerf!$A$2:$A$121,$B44,TeamPerf!$E$2:$E$121,$C44)</f>
        <v>15.5</v>
      </c>
      <c r="E44" s="12">
        <f>SUMIFS(TeamPerf!G$2:G$121,TeamPerf!$C$2:$C$121,$A44,TeamPerf!$A$2:$A$121,$B44,TeamPerf!$E$2:$E$121,$C44)</f>
        <v>13.5</v>
      </c>
      <c r="F44" s="12">
        <f>SUMIFS(TeamPerf!H$2:H$121,TeamPerf!$C$2:$C$121,$A44,TeamPerf!$A$2:$A$121,$B44,TeamPerf!$E$2:$E$121,$C44)</f>
        <v>0.6</v>
      </c>
      <c r="G44" s="12">
        <f>SUMIFS(TeamPerf!I$2:I$121,TeamPerf!$C$2:$C$121,$A44,TeamPerf!$A$2:$A$121,$B44,TeamPerf!$E$2:$E$121,$C44)</f>
        <v>37</v>
      </c>
      <c r="H44" s="12">
        <f>SUMIFS(TeamPerf!J$2:J$121,TeamPerf!$C$2:$C$121,$A44,TeamPerf!$A$2:$A$121,$B44,TeamPerf!$E$2:$E$121,$C44)</f>
        <v>4.75</v>
      </c>
      <c r="I44" s="12">
        <f>SUMIFS(TeamPerf!K$2:K$121,TeamPerf!$C$2:$C$121,$A44,TeamPerf!$A$2:$A$121,$B44,TeamPerf!$E$2:$E$121,$C44)</f>
        <v>1258</v>
      </c>
      <c r="J44" s="12">
        <f>SUMIFS(TeamPerf!L$2:L$121,TeamPerf!$C$2:$C$121,$A44,TeamPerf!$A$2:$A$121,$B44,TeamPerf!$E$2:$E$121,$C44)</f>
        <v>161.79000000000002</v>
      </c>
      <c r="K44" s="12">
        <f>SUMIFS(TeamPerf!M$2:M$121,TeamPerf!$C$2:$C$121,$A44,TeamPerf!$A$2:$A$121,$B44,TeamPerf!$E$2:$E$121,$C44)</f>
        <v>697</v>
      </c>
      <c r="L44" s="12">
        <f>SUMIFS(TeamPerf!T$2:T$121,TeamPerf!$C$2:$C$121,$A44,TeamPerf!$A$2:$A$121,$B44,TeamPerf!$E$2:$E$121,$C44)</f>
        <v>108</v>
      </c>
      <c r="M44" s="12">
        <f>SUMIFS(TeamPerf!U$2:U$121,TeamPerf!$C$2:$C$121,$A44,TeamPerf!$A$2:$A$121,$B44,TeamPerf!$E$2:$E$121,$C44)</f>
        <v>90</v>
      </c>
      <c r="N44" s="52"/>
    </row>
    <row r="45" spans="1:14" x14ac:dyDescent="0.2">
      <c r="A45" t="s">
        <v>21</v>
      </c>
      <c r="B45" s="4" t="s">
        <v>60</v>
      </c>
      <c r="C45" s="6" t="s">
        <v>27</v>
      </c>
      <c r="D45" s="12">
        <f>SUMIFS(TeamPerf!F$2:F$121,TeamPerf!$C$2:$C$121,$A45,TeamPerf!$A$2:$A$121,$B45,TeamPerf!$E$2:$E$121,$C45)</f>
        <v>15.600000000000001</v>
      </c>
      <c r="E45" s="12">
        <f>SUMIFS(TeamPerf!G$2:G$121,TeamPerf!$C$2:$C$121,$A45,TeamPerf!$A$2:$A$121,$B45,TeamPerf!$E$2:$E$121,$C45)</f>
        <v>13.6</v>
      </c>
      <c r="F45" s="12">
        <f>SUMIFS(TeamPerf!H$2:H$121,TeamPerf!$C$2:$C$121,$A45,TeamPerf!$A$2:$A$121,$B45,TeamPerf!$E$2:$E$121,$C45)</f>
        <v>0.6</v>
      </c>
      <c r="G45" s="12">
        <f>SUMIFS(TeamPerf!I$2:I$121,TeamPerf!$C$2:$C$121,$A45,TeamPerf!$A$2:$A$121,$B45,TeamPerf!$E$2:$E$121,$C45)</f>
        <v>39</v>
      </c>
      <c r="H45" s="12">
        <f>SUMIFS(TeamPerf!J$2:J$121,TeamPerf!$C$2:$C$121,$A45,TeamPerf!$A$2:$A$121,$B45,TeamPerf!$E$2:$E$121,$C45)</f>
        <v>4.9399999999999995</v>
      </c>
      <c r="I45" s="12">
        <f>SUMIFS(TeamPerf!K$2:K$121,TeamPerf!$C$2:$C$121,$A45,TeamPerf!$A$2:$A$121,$B45,TeamPerf!$E$2:$E$121,$C45)</f>
        <v>1326</v>
      </c>
      <c r="J45" s="12">
        <f>SUMIFS(TeamPerf!L$2:L$121,TeamPerf!$C$2:$C$121,$A45,TeamPerf!$A$2:$A$121,$B45,TeamPerf!$E$2:$E$121,$C45)</f>
        <v>168.17000000000002</v>
      </c>
      <c r="K45" s="12">
        <f>SUMIFS(TeamPerf!M$2:M$121,TeamPerf!$C$2:$C$121,$A45,TeamPerf!$A$2:$A$121,$B45,TeamPerf!$E$2:$E$121,$C45)</f>
        <v>670</v>
      </c>
      <c r="L45" s="12">
        <f>SUMIFS(TeamPerf!T$2:T$121,TeamPerf!$C$2:$C$121,$A45,TeamPerf!$A$2:$A$121,$B45,TeamPerf!$E$2:$E$121,$C45)</f>
        <v>127</v>
      </c>
      <c r="M45" s="12">
        <f>SUMIFS(TeamPerf!U$2:U$121,TeamPerf!$C$2:$C$121,$A45,TeamPerf!$A$2:$A$121,$B45,TeamPerf!$E$2:$E$121,$C45)</f>
        <v>99</v>
      </c>
      <c r="N45" s="52"/>
    </row>
    <row r="46" spans="1:14" x14ac:dyDescent="0.2">
      <c r="A46" t="s">
        <v>21</v>
      </c>
      <c r="B46" s="4" t="s">
        <v>71</v>
      </c>
      <c r="C46" s="6" t="s">
        <v>27</v>
      </c>
      <c r="D46" s="12">
        <f>SUMIFS(TeamPerf!F$2:F$121,TeamPerf!$C$2:$C$121,$A46,TeamPerf!$A$2:$A$121,$B46,TeamPerf!$E$2:$E$121,$C46)</f>
        <v>7.9</v>
      </c>
      <c r="E46" s="12">
        <f>SUMIFS(TeamPerf!G$2:G$121,TeamPerf!$C$2:$C$121,$A46,TeamPerf!$A$2:$A$121,$B46,TeamPerf!$E$2:$E$121,$C46)</f>
        <v>6.9</v>
      </c>
      <c r="F46" s="12">
        <f>SUMIFS(TeamPerf!H$2:H$121,TeamPerf!$C$2:$C$121,$A46,TeamPerf!$A$2:$A$121,$B46,TeamPerf!$E$2:$E$121,$C46)</f>
        <v>0.3</v>
      </c>
      <c r="G46" s="12">
        <f>SUMIFS(TeamPerf!I$2:I$121,TeamPerf!$C$2:$C$121,$A46,TeamPerf!$A$2:$A$121,$B46,TeamPerf!$E$2:$E$121,$C46)</f>
        <v>23</v>
      </c>
      <c r="H46" s="12">
        <f>SUMIFS(TeamPerf!J$2:J$121,TeamPerf!$C$2:$C$121,$A46,TeamPerf!$A$2:$A$121,$B46,TeamPerf!$E$2:$E$121,$C46)</f>
        <v>2.91</v>
      </c>
      <c r="I46" s="12">
        <f>SUMIFS(TeamPerf!K$2:K$121,TeamPerf!$C$2:$C$121,$A46,TeamPerf!$A$2:$A$121,$B46,TeamPerf!$E$2:$E$121,$C46)</f>
        <v>782</v>
      </c>
      <c r="J46" s="12">
        <f>SUMIFS(TeamPerf!L$2:L$121,TeamPerf!$C$2:$C$121,$A46,TeamPerf!$A$2:$A$121,$B46,TeamPerf!$E$2:$E$121,$C46)</f>
        <v>98.99</v>
      </c>
      <c r="K46" s="12">
        <f>SUMIFS(TeamPerf!M$2:M$121,TeamPerf!$C$2:$C$121,$A46,TeamPerf!$A$2:$A$121,$B46,TeamPerf!$E$2:$E$121,$C46)</f>
        <v>371</v>
      </c>
      <c r="L46" s="12">
        <f>SUMIFS(TeamPerf!T$2:T$121,TeamPerf!$C$2:$C$121,$A46,TeamPerf!$A$2:$A$121,$B46,TeamPerf!$E$2:$E$121,$C46)</f>
        <v>59</v>
      </c>
      <c r="M46" s="12">
        <f>SUMIFS(TeamPerf!U$2:U$121,TeamPerf!$C$2:$C$121,$A46,TeamPerf!$A$2:$A$121,$B46,TeamPerf!$E$2:$E$121,$C46)</f>
        <v>50</v>
      </c>
      <c r="N46" s="52"/>
    </row>
    <row r="47" spans="1:14" x14ac:dyDescent="0.2">
      <c r="A47" t="s">
        <v>21</v>
      </c>
      <c r="B47" s="4" t="s">
        <v>82</v>
      </c>
      <c r="C47" s="6" t="s">
        <v>27</v>
      </c>
      <c r="D47" s="12">
        <f>SUMIFS(TeamPerf!F$2:F$121,TeamPerf!$C$2:$C$121,$A47,TeamPerf!$A$2:$A$121,$B47,TeamPerf!$E$2:$E$121,$C47)</f>
        <v>15.600000000000001</v>
      </c>
      <c r="E47" s="12">
        <f>SUMIFS(TeamPerf!G$2:G$121,TeamPerf!$C$2:$C$121,$A47,TeamPerf!$A$2:$A$121,$B47,TeamPerf!$E$2:$E$121,$C47)</f>
        <v>13.6</v>
      </c>
      <c r="F47" s="12">
        <f>SUMIFS(TeamPerf!H$2:H$121,TeamPerf!$C$2:$C$121,$A47,TeamPerf!$A$2:$A$121,$B47,TeamPerf!$E$2:$E$121,$C47)</f>
        <v>0.6</v>
      </c>
      <c r="G47" s="12">
        <f>SUMIFS(TeamPerf!I$2:I$121,TeamPerf!$C$2:$C$121,$A47,TeamPerf!$A$2:$A$121,$B47,TeamPerf!$E$2:$E$121,$C47)</f>
        <v>39</v>
      </c>
      <c r="H47" s="12">
        <f>SUMIFS(TeamPerf!J$2:J$121,TeamPerf!$C$2:$C$121,$A47,TeamPerf!$A$2:$A$121,$B47,TeamPerf!$E$2:$E$121,$C47)</f>
        <v>5.01</v>
      </c>
      <c r="I47" s="12">
        <f>SUMIFS(TeamPerf!K$2:K$121,TeamPerf!$C$2:$C$121,$A47,TeamPerf!$A$2:$A$121,$B47,TeamPerf!$E$2:$E$121,$C47)</f>
        <v>1326</v>
      </c>
      <c r="J47" s="12">
        <f>SUMIFS(TeamPerf!L$2:L$121,TeamPerf!$C$2:$C$121,$A47,TeamPerf!$A$2:$A$121,$B47,TeamPerf!$E$2:$E$121,$C47)</f>
        <v>170.42000000000002</v>
      </c>
      <c r="K47" s="12">
        <f>SUMIFS(TeamPerf!M$2:M$121,TeamPerf!$C$2:$C$121,$A47,TeamPerf!$A$2:$A$121,$B47,TeamPerf!$E$2:$E$121,$C47)</f>
        <v>623</v>
      </c>
      <c r="L47" s="12">
        <f>SUMIFS(TeamPerf!T$2:T$121,TeamPerf!$C$2:$C$121,$A47,TeamPerf!$A$2:$A$121,$B47,TeamPerf!$E$2:$E$121,$C47)</f>
        <v>131</v>
      </c>
      <c r="M47" s="12">
        <f>SUMIFS(TeamPerf!U$2:U$121,TeamPerf!$C$2:$C$121,$A47,TeamPerf!$A$2:$A$121,$B47,TeamPerf!$E$2:$E$121,$C47)</f>
        <v>95</v>
      </c>
      <c r="N47" s="52"/>
    </row>
    <row r="48" spans="1:14" x14ac:dyDescent="0.2">
      <c r="A48" t="s">
        <v>21</v>
      </c>
      <c r="B48" s="4" t="s">
        <v>93</v>
      </c>
      <c r="C48" s="6" t="s">
        <v>27</v>
      </c>
      <c r="D48" s="12">
        <f>SUMIFS(TeamPerf!F$2:F$121,TeamPerf!$C$2:$C$121,$A48,TeamPerf!$A$2:$A$121,$B48,TeamPerf!$E$2:$E$121,$C48)</f>
        <v>15.5</v>
      </c>
      <c r="E48" s="12">
        <f>SUMIFS(TeamPerf!G$2:G$121,TeamPerf!$C$2:$C$121,$A48,TeamPerf!$A$2:$A$121,$B48,TeamPerf!$E$2:$E$121,$C48)</f>
        <v>13.5</v>
      </c>
      <c r="F48" s="12">
        <f>SUMIFS(TeamPerf!H$2:H$121,TeamPerf!$C$2:$C$121,$A48,TeamPerf!$A$2:$A$121,$B48,TeamPerf!$E$2:$E$121,$C48)</f>
        <v>0.6</v>
      </c>
      <c r="G48" s="12">
        <f>SUMIFS(TeamPerf!I$2:I$121,TeamPerf!$C$2:$C$121,$A48,TeamPerf!$A$2:$A$121,$B48,TeamPerf!$E$2:$E$121,$C48)</f>
        <v>37</v>
      </c>
      <c r="H48" s="12">
        <f>SUMIFS(TeamPerf!J$2:J$121,TeamPerf!$C$2:$C$121,$A48,TeamPerf!$A$2:$A$121,$B48,TeamPerf!$E$2:$E$121,$C48)</f>
        <v>4.76</v>
      </c>
      <c r="I48" s="12">
        <f>SUMIFS(TeamPerf!K$2:K$121,TeamPerf!$C$2:$C$121,$A48,TeamPerf!$A$2:$A$121,$B48,TeamPerf!$E$2:$E$121,$C48)</f>
        <v>1258</v>
      </c>
      <c r="J48" s="12">
        <f>SUMIFS(TeamPerf!L$2:L$121,TeamPerf!$C$2:$C$121,$A48,TeamPerf!$A$2:$A$121,$B48,TeamPerf!$E$2:$E$121,$C48)</f>
        <v>161.78</v>
      </c>
      <c r="K48" s="12">
        <f>SUMIFS(TeamPerf!M$2:M$121,TeamPerf!$C$2:$C$121,$A48,TeamPerf!$A$2:$A$121,$B48,TeamPerf!$E$2:$E$121,$C48)</f>
        <v>691</v>
      </c>
      <c r="L48" s="12">
        <f>SUMIFS(TeamPerf!T$2:T$121,TeamPerf!$C$2:$C$121,$A48,TeamPerf!$A$2:$A$121,$B48,TeamPerf!$E$2:$E$121,$C48)</f>
        <v>119</v>
      </c>
      <c r="M48" s="12">
        <f>SUMIFS(TeamPerf!U$2:U$121,TeamPerf!$C$2:$C$121,$A48,TeamPerf!$A$2:$A$121,$B48,TeamPerf!$E$2:$E$121,$C48)</f>
        <v>91</v>
      </c>
      <c r="N48" s="52"/>
    </row>
    <row r="49" spans="1:14" x14ac:dyDescent="0.2">
      <c r="A49" t="s">
        <v>21</v>
      </c>
      <c r="B49" s="4" t="s">
        <v>104</v>
      </c>
      <c r="C49" s="6" t="s">
        <v>27</v>
      </c>
      <c r="D49" s="12">
        <f>SUMIFS(TeamPerf!F$2:F$121,TeamPerf!$C$2:$C$121,$A49,TeamPerf!$A$2:$A$121,$B49,TeamPerf!$E$2:$E$121,$C49)</f>
        <v>7</v>
      </c>
      <c r="E49" s="12">
        <f>SUMIFS(TeamPerf!G$2:G$121,TeamPerf!$C$2:$C$121,$A49,TeamPerf!$A$2:$A$121,$B49,TeamPerf!$E$2:$E$121,$C49)</f>
        <v>6</v>
      </c>
      <c r="F49" s="12">
        <f>SUMIFS(TeamPerf!H$2:H$121,TeamPerf!$C$2:$C$121,$A49,TeamPerf!$A$2:$A$121,$B49,TeamPerf!$E$2:$E$121,$C49)</f>
        <v>0.3</v>
      </c>
      <c r="G49" s="12">
        <f>SUMIFS(TeamPerf!I$2:I$121,TeamPerf!$C$2:$C$121,$A49,TeamPerf!$A$2:$A$121,$B49,TeamPerf!$E$2:$E$121,$C49)</f>
        <v>17</v>
      </c>
      <c r="H49" s="12">
        <f>SUMIFS(TeamPerf!J$2:J$121,TeamPerf!$C$2:$C$121,$A49,TeamPerf!$A$2:$A$121,$B49,TeamPerf!$E$2:$E$121,$C49)</f>
        <v>2.4300000000000002</v>
      </c>
      <c r="I49" s="12">
        <f>SUMIFS(TeamPerf!K$2:K$121,TeamPerf!$C$2:$C$121,$A49,TeamPerf!$A$2:$A$121,$B49,TeamPerf!$E$2:$E$121,$C49)</f>
        <v>578</v>
      </c>
      <c r="J49" s="12">
        <f>SUMIFS(TeamPerf!L$2:L$121,TeamPerf!$C$2:$C$121,$A49,TeamPerf!$A$2:$A$121,$B49,TeamPerf!$E$2:$E$121,$C49)</f>
        <v>82.57</v>
      </c>
      <c r="K49" s="12">
        <f>SUMIFS(TeamPerf!M$2:M$121,TeamPerf!$C$2:$C$121,$A49,TeamPerf!$A$2:$A$121,$B49,TeamPerf!$E$2:$E$121,$C49)</f>
        <v>334</v>
      </c>
      <c r="L49" s="12">
        <f>SUMIFS(TeamPerf!T$2:T$121,TeamPerf!$C$2:$C$121,$A49,TeamPerf!$A$2:$A$121,$B49,TeamPerf!$E$2:$E$121,$C49)</f>
        <v>60</v>
      </c>
      <c r="M49" s="12">
        <f>SUMIFS(TeamPerf!U$2:U$121,TeamPerf!$C$2:$C$121,$A49,TeamPerf!$A$2:$A$121,$B49,TeamPerf!$E$2:$E$121,$C49)</f>
        <v>41</v>
      </c>
      <c r="N49" s="52"/>
    </row>
    <row r="50" spans="1:14" x14ac:dyDescent="0.2">
      <c r="A50" t="s">
        <v>21</v>
      </c>
      <c r="B50" s="4" t="s">
        <v>115</v>
      </c>
      <c r="C50" s="6" t="s">
        <v>27</v>
      </c>
      <c r="D50" s="12">
        <f>SUMIFS(TeamPerf!F$2:F$121,TeamPerf!$C$2:$C$121,$A50,TeamPerf!$A$2:$A$121,$B50,TeamPerf!$E$2:$E$121,$C50)</f>
        <v>15.5</v>
      </c>
      <c r="E50" s="12">
        <f>SUMIFS(TeamPerf!G$2:G$121,TeamPerf!$C$2:$C$121,$A50,TeamPerf!$A$2:$A$121,$B50,TeamPerf!$E$2:$E$121,$C50)</f>
        <v>13.5</v>
      </c>
      <c r="F50" s="12">
        <f>SUMIFS(TeamPerf!H$2:H$121,TeamPerf!$C$2:$C$121,$A50,TeamPerf!$A$2:$A$121,$B50,TeamPerf!$E$2:$E$121,$C50)</f>
        <v>0.6</v>
      </c>
      <c r="G50" s="12">
        <f>SUMIFS(TeamPerf!I$2:I$121,TeamPerf!$C$2:$C$121,$A50,TeamPerf!$A$2:$A$121,$B50,TeamPerf!$E$2:$E$121,$C50)</f>
        <v>33</v>
      </c>
      <c r="H50" s="12">
        <f>SUMIFS(TeamPerf!J$2:J$121,TeamPerf!$C$2:$C$121,$A50,TeamPerf!$A$2:$A$121,$B50,TeamPerf!$E$2:$E$121,$C50)</f>
        <v>4.2699999999999996</v>
      </c>
      <c r="I50" s="12">
        <f>SUMIFS(TeamPerf!K$2:K$121,TeamPerf!$C$2:$C$121,$A50,TeamPerf!$A$2:$A$121,$B50,TeamPerf!$E$2:$E$121,$C50)</f>
        <v>1122</v>
      </c>
      <c r="J50" s="12">
        <f>SUMIFS(TeamPerf!L$2:L$121,TeamPerf!$C$2:$C$121,$A50,TeamPerf!$A$2:$A$121,$B50,TeamPerf!$E$2:$E$121,$C50)</f>
        <v>144.91</v>
      </c>
      <c r="K50" s="12">
        <f>SUMIFS(TeamPerf!M$2:M$121,TeamPerf!$C$2:$C$121,$A50,TeamPerf!$A$2:$A$121,$B50,TeamPerf!$E$2:$E$121,$C50)</f>
        <v>688</v>
      </c>
      <c r="L50" s="12">
        <f>SUMIFS(TeamPerf!T$2:T$121,TeamPerf!$C$2:$C$121,$A50,TeamPerf!$A$2:$A$121,$B50,TeamPerf!$E$2:$E$121,$C50)</f>
        <v>130</v>
      </c>
      <c r="M50" s="12">
        <f>SUMIFS(TeamPerf!U$2:U$121,TeamPerf!$C$2:$C$121,$A50,TeamPerf!$A$2:$A$121,$B50,TeamPerf!$E$2:$E$121,$C50)</f>
        <v>94</v>
      </c>
      <c r="N50" s="52"/>
    </row>
    <row r="51" spans="1:14" x14ac:dyDescent="0.2">
      <c r="A51" t="s">
        <v>21</v>
      </c>
      <c r="B51" s="4" t="s">
        <v>127</v>
      </c>
      <c r="C51" s="6" t="s">
        <v>27</v>
      </c>
      <c r="D51" s="12">
        <f>SUMIFS(TeamPerf!F$2:F$121,TeamPerf!$C$2:$C$121,$A51,TeamPerf!$A$2:$A$121,$B51,TeamPerf!$E$2:$E$121,$C51)</f>
        <v>15.600000000000001</v>
      </c>
      <c r="E51" s="12">
        <f>SUMIFS(TeamPerf!G$2:G$121,TeamPerf!$C$2:$C$121,$A51,TeamPerf!$A$2:$A$121,$B51,TeamPerf!$E$2:$E$121,$C51)</f>
        <v>13.6</v>
      </c>
      <c r="F51" s="12">
        <f>SUMIFS(TeamPerf!H$2:H$121,TeamPerf!$C$2:$C$121,$A51,TeamPerf!$A$2:$A$121,$B51,TeamPerf!$E$2:$E$121,$C51)</f>
        <v>0.6</v>
      </c>
      <c r="G51" s="12">
        <f>SUMIFS(TeamPerf!I$2:I$121,TeamPerf!$C$2:$C$121,$A51,TeamPerf!$A$2:$A$121,$B51,TeamPerf!$E$2:$E$121,$C51)</f>
        <v>45</v>
      </c>
      <c r="H51" s="12">
        <f>SUMIFS(TeamPerf!J$2:J$121,TeamPerf!$C$2:$C$121,$A51,TeamPerf!$A$2:$A$121,$B51,TeamPerf!$E$2:$E$121,$C51)</f>
        <v>5.82</v>
      </c>
      <c r="I51" s="12">
        <f>SUMIFS(TeamPerf!K$2:K$121,TeamPerf!$C$2:$C$121,$A51,TeamPerf!$A$2:$A$121,$B51,TeamPerf!$E$2:$E$121,$C51)</f>
        <v>1530</v>
      </c>
      <c r="J51" s="12">
        <f>SUMIFS(TeamPerf!L$2:L$121,TeamPerf!$C$2:$C$121,$A51,TeamPerf!$A$2:$A$121,$B51,TeamPerf!$E$2:$E$121,$C51)</f>
        <v>197.80491830335041</v>
      </c>
      <c r="K51" s="12">
        <f>SUMIFS(TeamPerf!M$2:M$121,TeamPerf!$C$2:$C$121,$A51,TeamPerf!$A$2:$A$121,$B51,TeamPerf!$E$2:$E$121,$C51)</f>
        <v>629</v>
      </c>
      <c r="L51" s="12">
        <f>SUMIFS(TeamPerf!T$2:T$121,TeamPerf!$C$2:$C$121,$A51,TeamPerf!$A$2:$A$121,$B51,TeamPerf!$E$2:$E$121,$C51)</f>
        <v>124</v>
      </c>
      <c r="M51" s="12">
        <f>SUMIFS(TeamPerf!U$2:U$121,TeamPerf!$C$2:$C$121,$A51,TeamPerf!$A$2:$A$121,$B51,TeamPerf!$E$2:$E$121,$C51)</f>
        <v>97</v>
      </c>
      <c r="N51" s="52"/>
    </row>
    <row r="52" spans="1:14" x14ac:dyDescent="0.2">
      <c r="A52" t="s">
        <v>24</v>
      </c>
      <c r="B52" s="4" t="s">
        <v>19</v>
      </c>
      <c r="C52" s="6" t="s">
        <v>27</v>
      </c>
      <c r="D52" s="12">
        <f>SUMIFS(TeamPerf!F$2:F$121,TeamPerf!$C$2:$C$121,$A52,TeamPerf!$A$2:$A$121,$B52,TeamPerf!$E$2:$E$121,$C52)</f>
        <v>8</v>
      </c>
      <c r="E52" s="12">
        <f>SUMIFS(TeamPerf!G$2:G$121,TeamPerf!$C$2:$C$121,$A52,TeamPerf!$A$2:$A$121,$B52,TeamPerf!$E$2:$E$121,$C52)</f>
        <v>7</v>
      </c>
      <c r="F52" s="12">
        <f>SUMIFS(TeamPerf!H$2:H$121,TeamPerf!$C$2:$C$121,$A52,TeamPerf!$A$2:$A$121,$B52,TeamPerf!$E$2:$E$121,$C52)</f>
        <v>0.5</v>
      </c>
      <c r="G52" s="12">
        <f>SUMIFS(TeamPerf!I$2:I$121,TeamPerf!$C$2:$C$121,$A52,TeamPerf!$A$2:$A$121,$B52,TeamPerf!$E$2:$E$121,$C52)</f>
        <v>45</v>
      </c>
      <c r="H52" s="12">
        <f>SUMIFS(TeamPerf!J$2:J$121,TeamPerf!$C$2:$C$121,$A52,TeamPerf!$A$2:$A$121,$B52,TeamPerf!$E$2:$E$121,$C52)</f>
        <v>3</v>
      </c>
      <c r="I52" s="12">
        <f>SUMIFS(TeamPerf!K$2:K$121,TeamPerf!$C$2:$C$121,$A52,TeamPerf!$A$2:$A$121,$B52,TeamPerf!$E$2:$E$121,$C52)</f>
        <v>900</v>
      </c>
      <c r="J52" s="12">
        <f>SUMIFS(TeamPerf!L$2:L$121,TeamPerf!$C$2:$C$121,$A52,TeamPerf!$A$2:$A$121,$B52,TeamPerf!$E$2:$E$121,$C52)</f>
        <v>112.5</v>
      </c>
      <c r="K52" s="12">
        <f>SUMIFS(TeamPerf!M$2:M$121,TeamPerf!$C$2:$C$121,$A52,TeamPerf!$A$2:$A$121,$B52,TeamPerf!$E$2:$E$121,$C52)</f>
        <v>400</v>
      </c>
      <c r="L52" s="12">
        <f>SUMIFS(TeamPerf!T$2:T$121,TeamPerf!$C$2:$C$121,$A52,TeamPerf!$A$2:$A$121,$B52,TeamPerf!$E$2:$E$121,$C52)</f>
        <v>80</v>
      </c>
      <c r="M52" s="12">
        <f>SUMIFS(TeamPerf!U$2:U$121,TeamPerf!$C$2:$C$121,$A52,TeamPerf!$A$2:$A$121,$B52,TeamPerf!$E$2:$E$121,$C52)</f>
        <v>30</v>
      </c>
      <c r="N52" s="52"/>
    </row>
    <row r="53" spans="1:14" x14ac:dyDescent="0.2">
      <c r="A53" t="s">
        <v>24</v>
      </c>
      <c r="B53" s="4" t="s">
        <v>38</v>
      </c>
      <c r="C53" s="6" t="s">
        <v>27</v>
      </c>
      <c r="D53" s="12">
        <f>SUMIFS(TeamPerf!F$2:F$121,TeamPerf!$C$2:$C$121,$A53,TeamPerf!$A$2:$A$121,$B53,TeamPerf!$E$2:$E$121,$C53)</f>
        <v>0</v>
      </c>
      <c r="E53" s="12">
        <f>SUMIFS(TeamPerf!G$2:G$121,TeamPerf!$C$2:$C$121,$A53,TeamPerf!$A$2:$A$121,$B53,TeamPerf!$E$2:$E$121,$C53)</f>
        <v>0</v>
      </c>
      <c r="F53" s="12">
        <f>SUMIFS(TeamPerf!H$2:H$121,TeamPerf!$C$2:$C$121,$A53,TeamPerf!$A$2:$A$121,$B53,TeamPerf!$E$2:$E$121,$C53)</f>
        <v>0</v>
      </c>
      <c r="G53" s="12">
        <f>SUMIFS(TeamPerf!I$2:I$121,TeamPerf!$C$2:$C$121,$A53,TeamPerf!$A$2:$A$121,$B53,TeamPerf!$E$2:$E$121,$C53)</f>
        <v>0</v>
      </c>
      <c r="H53" s="12">
        <f>SUMIFS(TeamPerf!J$2:J$121,TeamPerf!$C$2:$C$121,$A53,TeamPerf!$A$2:$A$121,$B53,TeamPerf!$E$2:$E$121,$C53)</f>
        <v>0</v>
      </c>
      <c r="I53" s="12">
        <f>SUMIFS(TeamPerf!K$2:K$121,TeamPerf!$C$2:$C$121,$A53,TeamPerf!$A$2:$A$121,$B53,TeamPerf!$E$2:$E$121,$C53)</f>
        <v>0</v>
      </c>
      <c r="J53" s="12">
        <f>SUMIFS(TeamPerf!L$2:L$121,TeamPerf!$C$2:$C$121,$A53,TeamPerf!$A$2:$A$121,$B53,TeamPerf!$E$2:$E$121,$C53)</f>
        <v>0</v>
      </c>
      <c r="K53" s="12">
        <f>SUMIFS(TeamPerf!M$2:M$121,TeamPerf!$C$2:$C$121,$A53,TeamPerf!$A$2:$A$121,$B53,TeamPerf!$E$2:$E$121,$C53)</f>
        <v>0</v>
      </c>
      <c r="L53" s="12">
        <f>SUMIFS(TeamPerf!T$2:T$121,TeamPerf!$C$2:$C$121,$A53,TeamPerf!$A$2:$A$121,$B53,TeamPerf!$E$2:$E$121,$C53)</f>
        <v>0</v>
      </c>
      <c r="M53" s="12">
        <f>SUMIFS(TeamPerf!U$2:U$121,TeamPerf!$C$2:$C$121,$A53,TeamPerf!$A$2:$A$121,$B53,TeamPerf!$E$2:$E$121,$C53)</f>
        <v>0</v>
      </c>
      <c r="N53" s="52"/>
    </row>
    <row r="54" spans="1:14" x14ac:dyDescent="0.2">
      <c r="A54" t="s">
        <v>24</v>
      </c>
      <c r="B54" s="4" t="s">
        <v>49</v>
      </c>
      <c r="C54" s="6" t="s">
        <v>27</v>
      </c>
      <c r="D54" s="12">
        <f>SUMIFS(TeamPerf!F$2:F$121,TeamPerf!$C$2:$C$121,$A54,TeamPerf!$A$2:$A$121,$B54,TeamPerf!$E$2:$E$121,$C54)</f>
        <v>0</v>
      </c>
      <c r="E54" s="12">
        <f>SUMIFS(TeamPerf!G$2:G$121,TeamPerf!$C$2:$C$121,$A54,TeamPerf!$A$2:$A$121,$B54,TeamPerf!$E$2:$E$121,$C54)</f>
        <v>0</v>
      </c>
      <c r="F54" s="12">
        <f>SUMIFS(TeamPerf!H$2:H$121,TeamPerf!$C$2:$C$121,$A54,TeamPerf!$A$2:$A$121,$B54,TeamPerf!$E$2:$E$121,$C54)</f>
        <v>0</v>
      </c>
      <c r="G54" s="12">
        <f>SUMIFS(TeamPerf!I$2:I$121,TeamPerf!$C$2:$C$121,$A54,TeamPerf!$A$2:$A$121,$B54,TeamPerf!$E$2:$E$121,$C54)</f>
        <v>0</v>
      </c>
      <c r="H54" s="12">
        <f>SUMIFS(TeamPerf!J$2:J$121,TeamPerf!$C$2:$C$121,$A54,TeamPerf!$A$2:$A$121,$B54,TeamPerf!$E$2:$E$121,$C54)</f>
        <v>0</v>
      </c>
      <c r="I54" s="12">
        <f>SUMIFS(TeamPerf!K$2:K$121,TeamPerf!$C$2:$C$121,$A54,TeamPerf!$A$2:$A$121,$B54,TeamPerf!$E$2:$E$121,$C54)</f>
        <v>0</v>
      </c>
      <c r="J54" s="12">
        <f>SUMIFS(TeamPerf!L$2:L$121,TeamPerf!$C$2:$C$121,$A54,TeamPerf!$A$2:$A$121,$B54,TeamPerf!$E$2:$E$121,$C54)</f>
        <v>0</v>
      </c>
      <c r="K54" s="12">
        <f>SUMIFS(TeamPerf!M$2:M$121,TeamPerf!$C$2:$C$121,$A54,TeamPerf!$A$2:$A$121,$B54,TeamPerf!$E$2:$E$121,$C54)</f>
        <v>0</v>
      </c>
      <c r="L54" s="12">
        <f>SUMIFS(TeamPerf!T$2:T$121,TeamPerf!$C$2:$C$121,$A54,TeamPerf!$A$2:$A$121,$B54,TeamPerf!$E$2:$E$121,$C54)</f>
        <v>0</v>
      </c>
      <c r="M54" s="12">
        <f>SUMIFS(TeamPerf!U$2:U$121,TeamPerf!$C$2:$C$121,$A54,TeamPerf!$A$2:$A$121,$B54,TeamPerf!$E$2:$E$121,$C54)</f>
        <v>0</v>
      </c>
      <c r="N54" s="52"/>
    </row>
    <row r="55" spans="1:14" x14ac:dyDescent="0.2">
      <c r="A55" t="s">
        <v>24</v>
      </c>
      <c r="B55" s="4" t="s">
        <v>60</v>
      </c>
      <c r="C55" s="6" t="s">
        <v>27</v>
      </c>
      <c r="D55" s="12">
        <f>SUMIFS(TeamPerf!F$2:F$121,TeamPerf!$C$2:$C$121,$A55,TeamPerf!$A$2:$A$121,$B55,TeamPerf!$E$2:$E$121,$C55)</f>
        <v>0</v>
      </c>
      <c r="E55" s="12">
        <f>SUMIFS(TeamPerf!G$2:G$121,TeamPerf!$C$2:$C$121,$A55,TeamPerf!$A$2:$A$121,$B55,TeamPerf!$E$2:$E$121,$C55)</f>
        <v>0</v>
      </c>
      <c r="F55" s="12">
        <f>SUMIFS(TeamPerf!H$2:H$121,TeamPerf!$C$2:$C$121,$A55,TeamPerf!$A$2:$A$121,$B55,TeamPerf!$E$2:$E$121,$C55)</f>
        <v>0</v>
      </c>
      <c r="G55" s="12">
        <f>SUMIFS(TeamPerf!I$2:I$121,TeamPerf!$C$2:$C$121,$A55,TeamPerf!$A$2:$A$121,$B55,TeamPerf!$E$2:$E$121,$C55)</f>
        <v>0</v>
      </c>
      <c r="H55" s="12">
        <f>SUMIFS(TeamPerf!J$2:J$121,TeamPerf!$C$2:$C$121,$A55,TeamPerf!$A$2:$A$121,$B55,TeamPerf!$E$2:$E$121,$C55)</f>
        <v>0</v>
      </c>
      <c r="I55" s="12">
        <f>SUMIFS(TeamPerf!K$2:K$121,TeamPerf!$C$2:$C$121,$A55,TeamPerf!$A$2:$A$121,$B55,TeamPerf!$E$2:$E$121,$C55)</f>
        <v>0</v>
      </c>
      <c r="J55" s="12">
        <f>SUMIFS(TeamPerf!L$2:L$121,TeamPerf!$C$2:$C$121,$A55,TeamPerf!$A$2:$A$121,$B55,TeamPerf!$E$2:$E$121,$C55)</f>
        <v>0</v>
      </c>
      <c r="K55" s="12">
        <f>SUMIFS(TeamPerf!M$2:M$121,TeamPerf!$C$2:$C$121,$A55,TeamPerf!$A$2:$A$121,$B55,TeamPerf!$E$2:$E$121,$C55)</f>
        <v>0</v>
      </c>
      <c r="L55" s="12">
        <f>SUMIFS(TeamPerf!T$2:T$121,TeamPerf!$C$2:$C$121,$A55,TeamPerf!$A$2:$A$121,$B55,TeamPerf!$E$2:$E$121,$C55)</f>
        <v>0</v>
      </c>
      <c r="M55" s="12">
        <f>SUMIFS(TeamPerf!U$2:U$121,TeamPerf!$C$2:$C$121,$A55,TeamPerf!$A$2:$A$121,$B55,TeamPerf!$E$2:$E$121,$C55)</f>
        <v>0</v>
      </c>
      <c r="N55" s="52"/>
    </row>
    <row r="56" spans="1:14" x14ac:dyDescent="0.2">
      <c r="A56" t="s">
        <v>24</v>
      </c>
      <c r="B56" s="4" t="s">
        <v>71</v>
      </c>
      <c r="C56" s="6" t="s">
        <v>27</v>
      </c>
      <c r="D56" s="12">
        <f>SUMIFS(TeamPerf!F$2:F$121,TeamPerf!$C$2:$C$121,$A56,TeamPerf!$A$2:$A$121,$B56,TeamPerf!$E$2:$E$121,$C56)</f>
        <v>8</v>
      </c>
      <c r="E56" s="12">
        <f>SUMIFS(TeamPerf!G$2:G$121,TeamPerf!$C$2:$C$121,$A56,TeamPerf!$A$2:$A$121,$B56,TeamPerf!$E$2:$E$121,$C56)</f>
        <v>7</v>
      </c>
      <c r="F56" s="12">
        <f>SUMIFS(TeamPerf!H$2:H$121,TeamPerf!$C$2:$C$121,$A56,TeamPerf!$A$2:$A$121,$B56,TeamPerf!$E$2:$E$121,$C56)</f>
        <v>0.5</v>
      </c>
      <c r="G56" s="12">
        <f>SUMIFS(TeamPerf!I$2:I$121,TeamPerf!$C$2:$C$121,$A56,TeamPerf!$A$2:$A$121,$B56,TeamPerf!$E$2:$E$121,$C56)</f>
        <v>45</v>
      </c>
      <c r="H56" s="12">
        <f>SUMIFS(TeamPerf!J$2:J$121,TeamPerf!$C$2:$C$121,$A56,TeamPerf!$A$2:$A$121,$B56,TeamPerf!$E$2:$E$121,$C56)</f>
        <v>3</v>
      </c>
      <c r="I56" s="12">
        <f>SUMIFS(TeamPerf!K$2:K$121,TeamPerf!$C$2:$C$121,$A56,TeamPerf!$A$2:$A$121,$B56,TeamPerf!$E$2:$E$121,$C56)</f>
        <v>900</v>
      </c>
      <c r="J56" s="12">
        <f>SUMIFS(TeamPerf!L$2:L$121,TeamPerf!$C$2:$C$121,$A56,TeamPerf!$A$2:$A$121,$B56,TeamPerf!$E$2:$E$121,$C56)</f>
        <v>112.5</v>
      </c>
      <c r="K56" s="12">
        <f>SUMIFS(TeamPerf!M$2:M$121,TeamPerf!$C$2:$C$121,$A56,TeamPerf!$A$2:$A$121,$B56,TeamPerf!$E$2:$E$121,$C56)</f>
        <v>400</v>
      </c>
      <c r="L56" s="12">
        <f>SUMIFS(TeamPerf!T$2:T$121,TeamPerf!$C$2:$C$121,$A56,TeamPerf!$A$2:$A$121,$B56,TeamPerf!$E$2:$E$121,$C56)</f>
        <v>110</v>
      </c>
      <c r="M56" s="12">
        <f>SUMIFS(TeamPerf!U$2:U$121,TeamPerf!$C$2:$C$121,$A56,TeamPerf!$A$2:$A$121,$B56,TeamPerf!$E$2:$E$121,$C56)</f>
        <v>38</v>
      </c>
      <c r="N56" s="52"/>
    </row>
    <row r="57" spans="1:14" x14ac:dyDescent="0.2">
      <c r="A57" t="s">
        <v>24</v>
      </c>
      <c r="B57" s="4" t="s">
        <v>82</v>
      </c>
      <c r="C57" s="6" t="s">
        <v>27</v>
      </c>
      <c r="D57" s="12">
        <f>SUMIFS(TeamPerf!F$2:F$121,TeamPerf!$C$2:$C$121,$A57,TeamPerf!$A$2:$A$121,$B57,TeamPerf!$E$2:$E$121,$C57)</f>
        <v>8</v>
      </c>
      <c r="E57" s="12">
        <f>SUMIFS(TeamPerf!G$2:G$121,TeamPerf!$C$2:$C$121,$A57,TeamPerf!$A$2:$A$121,$B57,TeamPerf!$E$2:$E$121,$C57)</f>
        <v>7</v>
      </c>
      <c r="F57" s="12">
        <f>SUMIFS(TeamPerf!H$2:H$121,TeamPerf!$C$2:$C$121,$A57,TeamPerf!$A$2:$A$121,$B57,TeamPerf!$E$2:$E$121,$C57)</f>
        <v>0.5</v>
      </c>
      <c r="G57" s="12">
        <f>SUMIFS(TeamPerf!I$2:I$121,TeamPerf!$C$2:$C$121,$A57,TeamPerf!$A$2:$A$121,$B57,TeamPerf!$E$2:$E$121,$C57)</f>
        <v>45</v>
      </c>
      <c r="H57" s="12">
        <f>SUMIFS(TeamPerf!J$2:J$121,TeamPerf!$C$2:$C$121,$A57,TeamPerf!$A$2:$A$121,$B57,TeamPerf!$E$2:$E$121,$C57)</f>
        <v>3</v>
      </c>
      <c r="I57" s="12">
        <f>SUMIFS(TeamPerf!K$2:K$121,TeamPerf!$C$2:$C$121,$A57,TeamPerf!$A$2:$A$121,$B57,TeamPerf!$E$2:$E$121,$C57)</f>
        <v>1200</v>
      </c>
      <c r="J57" s="12">
        <f>SUMIFS(TeamPerf!L$2:L$121,TeamPerf!$C$2:$C$121,$A57,TeamPerf!$A$2:$A$121,$B57,TeamPerf!$E$2:$E$121,$C57)</f>
        <v>150</v>
      </c>
      <c r="K57" s="12">
        <f>SUMIFS(TeamPerf!M$2:M$121,TeamPerf!$C$2:$C$121,$A57,TeamPerf!$A$2:$A$121,$B57,TeamPerf!$E$2:$E$121,$C57)</f>
        <v>500</v>
      </c>
      <c r="L57" s="12">
        <f>SUMIFS(TeamPerf!T$2:T$121,TeamPerf!$C$2:$C$121,$A57,TeamPerf!$A$2:$A$121,$B57,TeamPerf!$E$2:$E$121,$C57)</f>
        <v>110</v>
      </c>
      <c r="M57" s="12">
        <f>SUMIFS(TeamPerf!U$2:U$121,TeamPerf!$C$2:$C$121,$A57,TeamPerf!$A$2:$A$121,$B57,TeamPerf!$E$2:$E$121,$C57)</f>
        <v>30</v>
      </c>
      <c r="N57" s="52"/>
    </row>
    <row r="58" spans="1:14" x14ac:dyDescent="0.2">
      <c r="A58" t="s">
        <v>24</v>
      </c>
      <c r="B58" s="4" t="s">
        <v>93</v>
      </c>
      <c r="C58" s="6" t="s">
        <v>27</v>
      </c>
      <c r="D58" s="12">
        <f>SUMIFS(TeamPerf!F$2:F$121,TeamPerf!$C$2:$C$121,$A58,TeamPerf!$A$2:$A$121,$B58,TeamPerf!$E$2:$E$121,$C58)</f>
        <v>0</v>
      </c>
      <c r="E58" s="12">
        <f>SUMIFS(TeamPerf!G$2:G$121,TeamPerf!$C$2:$C$121,$A58,TeamPerf!$A$2:$A$121,$B58,TeamPerf!$E$2:$E$121,$C58)</f>
        <v>0</v>
      </c>
      <c r="F58" s="12">
        <f>SUMIFS(TeamPerf!H$2:H$121,TeamPerf!$C$2:$C$121,$A58,TeamPerf!$A$2:$A$121,$B58,TeamPerf!$E$2:$E$121,$C58)</f>
        <v>0</v>
      </c>
      <c r="G58" s="12">
        <f>SUMIFS(TeamPerf!I$2:I$121,TeamPerf!$C$2:$C$121,$A58,TeamPerf!$A$2:$A$121,$B58,TeamPerf!$E$2:$E$121,$C58)</f>
        <v>0</v>
      </c>
      <c r="H58" s="12">
        <f>SUMIFS(TeamPerf!J$2:J$121,TeamPerf!$C$2:$C$121,$A58,TeamPerf!$A$2:$A$121,$B58,TeamPerf!$E$2:$E$121,$C58)</f>
        <v>0</v>
      </c>
      <c r="I58" s="12">
        <f>SUMIFS(TeamPerf!K$2:K$121,TeamPerf!$C$2:$C$121,$A58,TeamPerf!$A$2:$A$121,$B58,TeamPerf!$E$2:$E$121,$C58)</f>
        <v>0</v>
      </c>
      <c r="J58" s="12">
        <f>SUMIFS(TeamPerf!L$2:L$121,TeamPerf!$C$2:$C$121,$A58,TeamPerf!$A$2:$A$121,$B58,TeamPerf!$E$2:$E$121,$C58)</f>
        <v>0</v>
      </c>
      <c r="K58" s="12">
        <f>SUMIFS(TeamPerf!M$2:M$121,TeamPerf!$C$2:$C$121,$A58,TeamPerf!$A$2:$A$121,$B58,TeamPerf!$E$2:$E$121,$C58)</f>
        <v>0</v>
      </c>
      <c r="L58" s="12">
        <f>SUMIFS(TeamPerf!T$2:T$121,TeamPerf!$C$2:$C$121,$A58,TeamPerf!$A$2:$A$121,$B58,TeamPerf!$E$2:$E$121,$C58)</f>
        <v>0</v>
      </c>
      <c r="M58" s="12">
        <f>SUMIFS(TeamPerf!U$2:U$121,TeamPerf!$C$2:$C$121,$A58,TeamPerf!$A$2:$A$121,$B58,TeamPerf!$E$2:$E$121,$C58)</f>
        <v>0</v>
      </c>
      <c r="N58" s="52"/>
    </row>
    <row r="59" spans="1:14" x14ac:dyDescent="0.2">
      <c r="A59" t="s">
        <v>24</v>
      </c>
      <c r="B59" s="4" t="s">
        <v>104</v>
      </c>
      <c r="C59" s="6" t="s">
        <v>27</v>
      </c>
      <c r="D59" s="12">
        <f>SUMIFS(TeamPerf!F$2:F$121,TeamPerf!$C$2:$C$121,$A59,TeamPerf!$A$2:$A$121,$B59,TeamPerf!$E$2:$E$121,$C59)</f>
        <v>0</v>
      </c>
      <c r="E59" s="12">
        <f>SUMIFS(TeamPerf!G$2:G$121,TeamPerf!$C$2:$C$121,$A59,TeamPerf!$A$2:$A$121,$B59,TeamPerf!$E$2:$E$121,$C59)</f>
        <v>0</v>
      </c>
      <c r="F59" s="12">
        <f>SUMIFS(TeamPerf!H$2:H$121,TeamPerf!$C$2:$C$121,$A59,TeamPerf!$A$2:$A$121,$B59,TeamPerf!$E$2:$E$121,$C59)</f>
        <v>0</v>
      </c>
      <c r="G59" s="12">
        <f>SUMIFS(TeamPerf!I$2:I$121,TeamPerf!$C$2:$C$121,$A59,TeamPerf!$A$2:$A$121,$B59,TeamPerf!$E$2:$E$121,$C59)</f>
        <v>0</v>
      </c>
      <c r="H59" s="12">
        <f>SUMIFS(TeamPerf!J$2:J$121,TeamPerf!$C$2:$C$121,$A59,TeamPerf!$A$2:$A$121,$B59,TeamPerf!$E$2:$E$121,$C59)</f>
        <v>0</v>
      </c>
      <c r="I59" s="12">
        <f>SUMIFS(TeamPerf!K$2:K$121,TeamPerf!$C$2:$C$121,$A59,TeamPerf!$A$2:$A$121,$B59,TeamPerf!$E$2:$E$121,$C59)</f>
        <v>0</v>
      </c>
      <c r="J59" s="12">
        <f>SUMIFS(TeamPerf!L$2:L$121,TeamPerf!$C$2:$C$121,$A59,TeamPerf!$A$2:$A$121,$B59,TeamPerf!$E$2:$E$121,$C59)</f>
        <v>0</v>
      </c>
      <c r="K59" s="12">
        <f>SUMIFS(TeamPerf!M$2:M$121,TeamPerf!$C$2:$C$121,$A59,TeamPerf!$A$2:$A$121,$B59,TeamPerf!$E$2:$E$121,$C59)</f>
        <v>0</v>
      </c>
      <c r="L59" s="12">
        <f>SUMIFS(TeamPerf!T$2:T$121,TeamPerf!$C$2:$C$121,$A59,TeamPerf!$A$2:$A$121,$B59,TeamPerf!$E$2:$E$121,$C59)</f>
        <v>0</v>
      </c>
      <c r="M59" s="12">
        <f>SUMIFS(TeamPerf!U$2:U$121,TeamPerf!$C$2:$C$121,$A59,TeamPerf!$A$2:$A$121,$B59,TeamPerf!$E$2:$E$121,$C59)</f>
        <v>0</v>
      </c>
      <c r="N59" s="52"/>
    </row>
    <row r="60" spans="1:14" x14ac:dyDescent="0.2">
      <c r="A60" t="s">
        <v>24</v>
      </c>
      <c r="B60" s="4" t="s">
        <v>115</v>
      </c>
      <c r="C60" s="6" t="s">
        <v>27</v>
      </c>
      <c r="D60" s="12">
        <f>SUMIFS(TeamPerf!F$2:F$121,TeamPerf!$C$2:$C$121,$A60,TeamPerf!$A$2:$A$121,$B60,TeamPerf!$E$2:$E$121,$C60)</f>
        <v>0</v>
      </c>
      <c r="E60" s="12">
        <f>SUMIFS(TeamPerf!G$2:G$121,TeamPerf!$C$2:$C$121,$A60,TeamPerf!$A$2:$A$121,$B60,TeamPerf!$E$2:$E$121,$C60)</f>
        <v>0</v>
      </c>
      <c r="F60" s="12">
        <f>SUMIFS(TeamPerf!H$2:H$121,TeamPerf!$C$2:$C$121,$A60,TeamPerf!$A$2:$A$121,$B60,TeamPerf!$E$2:$E$121,$C60)</f>
        <v>0</v>
      </c>
      <c r="G60" s="12">
        <f>SUMIFS(TeamPerf!I$2:I$121,TeamPerf!$C$2:$C$121,$A60,TeamPerf!$A$2:$A$121,$B60,TeamPerf!$E$2:$E$121,$C60)</f>
        <v>0</v>
      </c>
      <c r="H60" s="12">
        <f>SUMIFS(TeamPerf!J$2:J$121,TeamPerf!$C$2:$C$121,$A60,TeamPerf!$A$2:$A$121,$B60,TeamPerf!$E$2:$E$121,$C60)</f>
        <v>0</v>
      </c>
      <c r="I60" s="12">
        <f>SUMIFS(TeamPerf!K$2:K$121,TeamPerf!$C$2:$C$121,$A60,TeamPerf!$A$2:$A$121,$B60,TeamPerf!$E$2:$E$121,$C60)</f>
        <v>0</v>
      </c>
      <c r="J60" s="12">
        <f>SUMIFS(TeamPerf!L$2:L$121,TeamPerf!$C$2:$C$121,$A60,TeamPerf!$A$2:$A$121,$B60,TeamPerf!$E$2:$E$121,$C60)</f>
        <v>0</v>
      </c>
      <c r="K60" s="12">
        <f>SUMIFS(TeamPerf!M$2:M$121,TeamPerf!$C$2:$C$121,$A60,TeamPerf!$A$2:$A$121,$B60,TeamPerf!$E$2:$E$121,$C60)</f>
        <v>0</v>
      </c>
      <c r="L60" s="12">
        <f>SUMIFS(TeamPerf!T$2:T$121,TeamPerf!$C$2:$C$121,$A60,TeamPerf!$A$2:$A$121,$B60,TeamPerf!$E$2:$E$121,$C60)</f>
        <v>0</v>
      </c>
      <c r="M60" s="12">
        <f>SUMIFS(TeamPerf!U$2:U$121,TeamPerf!$C$2:$C$121,$A60,TeamPerf!$A$2:$A$121,$B60,TeamPerf!$E$2:$E$121,$C60)</f>
        <v>0</v>
      </c>
      <c r="N60" s="52"/>
    </row>
    <row r="61" spans="1:14" x14ac:dyDescent="0.2">
      <c r="A61" t="s">
        <v>24</v>
      </c>
      <c r="B61" s="4" t="s">
        <v>127</v>
      </c>
      <c r="C61" s="6" t="s">
        <v>27</v>
      </c>
      <c r="D61" s="12">
        <f>SUMIFS(TeamPerf!F$2:F$121,TeamPerf!$C$2:$C$121,$A61,TeamPerf!$A$2:$A$121,$B61,TeamPerf!$E$2:$E$121,$C61)</f>
        <v>0</v>
      </c>
      <c r="E61" s="12">
        <f>SUMIFS(TeamPerf!G$2:G$121,TeamPerf!$C$2:$C$121,$A61,TeamPerf!$A$2:$A$121,$B61,TeamPerf!$E$2:$E$121,$C61)</f>
        <v>0</v>
      </c>
      <c r="F61" s="12">
        <f>SUMIFS(TeamPerf!H$2:H$121,TeamPerf!$C$2:$C$121,$A61,TeamPerf!$A$2:$A$121,$B61,TeamPerf!$E$2:$E$121,$C61)</f>
        <v>0</v>
      </c>
      <c r="G61" s="12">
        <f>SUMIFS(TeamPerf!I$2:I$121,TeamPerf!$C$2:$C$121,$A61,TeamPerf!$A$2:$A$121,$B61,TeamPerf!$E$2:$E$121,$C61)</f>
        <v>0</v>
      </c>
      <c r="H61" s="12">
        <f>SUMIFS(TeamPerf!J$2:J$121,TeamPerf!$C$2:$C$121,$A61,TeamPerf!$A$2:$A$121,$B61,TeamPerf!$E$2:$E$121,$C61)</f>
        <v>0</v>
      </c>
      <c r="I61" s="12">
        <f>SUMIFS(TeamPerf!K$2:K$121,TeamPerf!$C$2:$C$121,$A61,TeamPerf!$A$2:$A$121,$B61,TeamPerf!$E$2:$E$121,$C61)</f>
        <v>0</v>
      </c>
      <c r="J61" s="12">
        <f>SUMIFS(TeamPerf!L$2:L$121,TeamPerf!$C$2:$C$121,$A61,TeamPerf!$A$2:$A$121,$B61,TeamPerf!$E$2:$E$121,$C61)</f>
        <v>0</v>
      </c>
      <c r="K61" s="12">
        <f>SUMIFS(TeamPerf!M$2:M$121,TeamPerf!$C$2:$C$121,$A61,TeamPerf!$A$2:$A$121,$B61,TeamPerf!$E$2:$E$121,$C61)</f>
        <v>0</v>
      </c>
      <c r="L61" s="12">
        <f>SUMIFS(TeamPerf!T$2:T$121,TeamPerf!$C$2:$C$121,$A61,TeamPerf!$A$2:$A$121,$B61,TeamPerf!$E$2:$E$121,$C61)</f>
        <v>0</v>
      </c>
      <c r="M61" s="12">
        <f>SUMIFS(TeamPerf!U$2:U$121,TeamPerf!$C$2:$C$121,$A61,TeamPerf!$A$2:$A$121,$B61,TeamPerf!$E$2:$E$121,$C61)</f>
        <v>0</v>
      </c>
      <c r="N61" s="52"/>
    </row>
    <row r="62" spans="1:14" x14ac:dyDescent="0.2">
      <c r="A62" t="s">
        <v>21</v>
      </c>
      <c r="B62" s="4" t="s">
        <v>19</v>
      </c>
      <c r="C62" s="6" t="s">
        <v>29</v>
      </c>
      <c r="D62" s="12">
        <f>SUMIFS(TeamPerf!F$2:F$121,TeamPerf!$C$2:$C$121,$A62,TeamPerf!$A$2:$A$121,$B62,TeamPerf!$E$2:$E$121,$C62)</f>
        <v>0</v>
      </c>
      <c r="E62" s="12">
        <f>SUMIFS(TeamPerf!G$2:G$121,TeamPerf!$C$2:$C$121,$A62,TeamPerf!$A$2:$A$121,$B62,TeamPerf!$E$2:$E$121,$C62)</f>
        <v>0</v>
      </c>
      <c r="F62" s="12">
        <f>SUMIFS(TeamPerf!H$2:H$121,TeamPerf!$C$2:$C$121,$A62,TeamPerf!$A$2:$A$121,$B62,TeamPerf!$E$2:$E$121,$C62)</f>
        <v>0</v>
      </c>
      <c r="G62" s="12">
        <f>SUMIFS(TeamPerf!I$2:I$121,TeamPerf!$C$2:$C$121,$A62,TeamPerf!$A$2:$A$121,$B62,TeamPerf!$E$2:$E$121,$C62)</f>
        <v>0</v>
      </c>
      <c r="H62" s="12">
        <f>SUMIFS(TeamPerf!J$2:J$121,TeamPerf!$C$2:$C$121,$A62,TeamPerf!$A$2:$A$121,$B62,TeamPerf!$E$2:$E$121,$C62)</f>
        <v>0</v>
      </c>
      <c r="I62" s="12">
        <f>SUMIFS(TeamPerf!K$2:K$121,TeamPerf!$C$2:$C$121,$A62,TeamPerf!$A$2:$A$121,$B62,TeamPerf!$E$2:$E$121,$C62)</f>
        <v>0</v>
      </c>
      <c r="J62" s="12">
        <f>SUMIFS(TeamPerf!L$2:L$121,TeamPerf!$C$2:$C$121,$A62,TeamPerf!$A$2:$A$121,$B62,TeamPerf!$E$2:$E$121,$C62)</f>
        <v>0</v>
      </c>
      <c r="K62" s="12">
        <f>SUMIFS(TeamPerf!M$2:M$121,TeamPerf!$C$2:$C$121,$A62,TeamPerf!$A$2:$A$121,$B62,TeamPerf!$E$2:$E$121,$C62)</f>
        <v>0</v>
      </c>
      <c r="L62" s="12">
        <f>SUMIFS(TeamPerf!T$2:T$121,TeamPerf!$C$2:$C$121,$A62,TeamPerf!$A$2:$A$121,$B62,TeamPerf!$E$2:$E$121,$C62)</f>
        <v>0</v>
      </c>
      <c r="M62" s="12">
        <f>SUMIFS(TeamPerf!U$2:U$121,TeamPerf!$C$2:$C$121,$A62,TeamPerf!$A$2:$A$121,$B62,TeamPerf!$E$2:$E$121,$C62)</f>
        <v>0</v>
      </c>
      <c r="N62" s="52"/>
    </row>
    <row r="63" spans="1:14" x14ac:dyDescent="0.2">
      <c r="A63" t="s">
        <v>21</v>
      </c>
      <c r="B63" s="4" t="s">
        <v>38</v>
      </c>
      <c r="C63" s="6" t="s">
        <v>29</v>
      </c>
      <c r="D63" s="12">
        <f>SUMIFS(TeamPerf!F$2:F$121,TeamPerf!$C$2:$C$121,$A63,TeamPerf!$A$2:$A$121,$B63,TeamPerf!$E$2:$E$121,$C63)</f>
        <v>0</v>
      </c>
      <c r="E63" s="12">
        <f>SUMIFS(TeamPerf!G$2:G$121,TeamPerf!$C$2:$C$121,$A63,TeamPerf!$A$2:$A$121,$B63,TeamPerf!$E$2:$E$121,$C63)</f>
        <v>0</v>
      </c>
      <c r="F63" s="12">
        <f>SUMIFS(TeamPerf!H$2:H$121,TeamPerf!$C$2:$C$121,$A63,TeamPerf!$A$2:$A$121,$B63,TeamPerf!$E$2:$E$121,$C63)</f>
        <v>0</v>
      </c>
      <c r="G63" s="12">
        <f>SUMIFS(TeamPerf!I$2:I$121,TeamPerf!$C$2:$C$121,$A63,TeamPerf!$A$2:$A$121,$B63,TeamPerf!$E$2:$E$121,$C63)</f>
        <v>0</v>
      </c>
      <c r="H63" s="12">
        <f>SUMIFS(TeamPerf!J$2:J$121,TeamPerf!$C$2:$C$121,$A63,TeamPerf!$A$2:$A$121,$B63,TeamPerf!$E$2:$E$121,$C63)</f>
        <v>0</v>
      </c>
      <c r="I63" s="12">
        <f>SUMIFS(TeamPerf!K$2:K$121,TeamPerf!$C$2:$C$121,$A63,TeamPerf!$A$2:$A$121,$B63,TeamPerf!$E$2:$E$121,$C63)</f>
        <v>0</v>
      </c>
      <c r="J63" s="12">
        <f>SUMIFS(TeamPerf!L$2:L$121,TeamPerf!$C$2:$C$121,$A63,TeamPerf!$A$2:$A$121,$B63,TeamPerf!$E$2:$E$121,$C63)</f>
        <v>0</v>
      </c>
      <c r="K63" s="12">
        <f>SUMIFS(TeamPerf!M$2:M$121,TeamPerf!$C$2:$C$121,$A63,TeamPerf!$A$2:$A$121,$B63,TeamPerf!$E$2:$E$121,$C63)</f>
        <v>0</v>
      </c>
      <c r="L63" s="12">
        <f>SUMIFS(TeamPerf!T$2:T$121,TeamPerf!$C$2:$C$121,$A63,TeamPerf!$A$2:$A$121,$B63,TeamPerf!$E$2:$E$121,$C63)</f>
        <v>0</v>
      </c>
      <c r="M63" s="12">
        <f>SUMIFS(TeamPerf!U$2:U$121,TeamPerf!$C$2:$C$121,$A63,TeamPerf!$A$2:$A$121,$B63,TeamPerf!$E$2:$E$121,$C63)</f>
        <v>0</v>
      </c>
      <c r="N63" s="52"/>
    </row>
    <row r="64" spans="1:14" x14ac:dyDescent="0.2">
      <c r="A64" t="s">
        <v>21</v>
      </c>
      <c r="B64" s="4" t="s">
        <v>49</v>
      </c>
      <c r="C64" s="6" t="s">
        <v>29</v>
      </c>
      <c r="D64" s="12">
        <f>SUMIFS(TeamPerf!F$2:F$121,TeamPerf!$C$2:$C$121,$A64,TeamPerf!$A$2:$A$121,$B64,TeamPerf!$E$2:$E$121,$C64)</f>
        <v>3</v>
      </c>
      <c r="E64" s="12">
        <f>SUMIFS(TeamPerf!G$2:G$121,TeamPerf!$C$2:$C$121,$A64,TeamPerf!$A$2:$A$121,$B64,TeamPerf!$E$2:$E$121,$C64)</f>
        <v>2</v>
      </c>
      <c r="F64" s="12">
        <f>SUMIFS(TeamPerf!H$2:H$121,TeamPerf!$C$2:$C$121,$A64,TeamPerf!$A$2:$A$121,$B64,TeamPerf!$E$2:$E$121,$C64)</f>
        <v>0.7</v>
      </c>
      <c r="G64" s="12">
        <f>SUMIFS(TeamPerf!I$2:I$121,TeamPerf!$C$2:$C$121,$A64,TeamPerf!$A$2:$A$121,$B64,TeamPerf!$E$2:$E$121,$C64)</f>
        <v>24</v>
      </c>
      <c r="H64" s="12">
        <f>SUMIFS(TeamPerf!J$2:J$121,TeamPerf!$C$2:$C$121,$A64,TeamPerf!$A$2:$A$121,$B64,TeamPerf!$E$2:$E$121,$C64)</f>
        <v>2.37</v>
      </c>
      <c r="I64" s="12">
        <f>SUMIFS(TeamPerf!K$2:K$121,TeamPerf!$C$2:$C$121,$A64,TeamPerf!$A$2:$A$121,$B64,TeamPerf!$E$2:$E$121,$C64)</f>
        <v>1200</v>
      </c>
      <c r="J64" s="12">
        <f>SUMIFS(TeamPerf!L$2:L$121,TeamPerf!$C$2:$C$121,$A64,TeamPerf!$A$2:$A$121,$B64,TeamPerf!$E$2:$E$121,$C64)</f>
        <v>80.53</v>
      </c>
      <c r="K64" s="12">
        <f>SUMIFS(TeamPerf!M$2:M$121,TeamPerf!$C$2:$C$121,$A64,TeamPerf!$A$2:$A$121,$B64,TeamPerf!$E$2:$E$121,$C64)</f>
        <v>500</v>
      </c>
      <c r="L64" s="12">
        <f>SUMIFS(TeamPerf!T$2:T$121,TeamPerf!$C$2:$C$121,$A64,TeamPerf!$A$2:$A$121,$B64,TeamPerf!$E$2:$E$121,$C64)</f>
        <v>128</v>
      </c>
      <c r="M64" s="12">
        <f>SUMIFS(TeamPerf!U$2:U$121,TeamPerf!$C$2:$C$121,$A64,TeamPerf!$A$2:$A$121,$B64,TeamPerf!$E$2:$E$121,$C64)</f>
        <v>33</v>
      </c>
      <c r="N64" s="52"/>
    </row>
    <row r="65" spans="1:14" x14ac:dyDescent="0.2">
      <c r="A65" t="s">
        <v>21</v>
      </c>
      <c r="B65" s="4" t="s">
        <v>60</v>
      </c>
      <c r="C65" s="6" t="s">
        <v>29</v>
      </c>
      <c r="D65" s="12">
        <f>SUMIFS(TeamPerf!F$2:F$121,TeamPerf!$C$2:$C$121,$A65,TeamPerf!$A$2:$A$121,$B65,TeamPerf!$E$2:$E$121,$C65)</f>
        <v>7.6</v>
      </c>
      <c r="E65" s="12">
        <f>SUMIFS(TeamPerf!G$2:G$121,TeamPerf!$C$2:$C$121,$A65,TeamPerf!$A$2:$A$121,$B65,TeamPerf!$E$2:$E$121,$C65)</f>
        <v>6.6</v>
      </c>
      <c r="F65" s="12">
        <f>SUMIFS(TeamPerf!H$2:H$121,TeamPerf!$C$2:$C$121,$A65,TeamPerf!$A$2:$A$121,$B65,TeamPerf!$E$2:$E$121,$C65)</f>
        <v>0.7</v>
      </c>
      <c r="G65" s="12">
        <f>SUMIFS(TeamPerf!I$2:I$121,TeamPerf!$C$2:$C$121,$A65,TeamPerf!$A$2:$A$121,$B65,TeamPerf!$E$2:$E$121,$C65)</f>
        <v>29</v>
      </c>
      <c r="H65" s="12">
        <f>SUMIFS(TeamPerf!J$2:J$121,TeamPerf!$C$2:$C$121,$A65,TeamPerf!$A$2:$A$121,$B65,TeamPerf!$E$2:$E$121,$C65)</f>
        <v>2.37</v>
      </c>
      <c r="I65" s="12">
        <f>SUMIFS(TeamPerf!K$2:K$121,TeamPerf!$C$2:$C$121,$A65,TeamPerf!$A$2:$A$121,$B65,TeamPerf!$E$2:$E$121,$C65)</f>
        <v>1200</v>
      </c>
      <c r="J65" s="12">
        <f>SUMIFS(TeamPerf!L$2:L$121,TeamPerf!$C$2:$C$121,$A65,TeamPerf!$A$2:$A$121,$B65,TeamPerf!$E$2:$E$121,$C65)</f>
        <v>80.53</v>
      </c>
      <c r="K65" s="12">
        <f>SUMIFS(TeamPerf!M$2:M$121,TeamPerf!$C$2:$C$121,$A65,TeamPerf!$A$2:$A$121,$B65,TeamPerf!$E$2:$E$121,$C65)</f>
        <v>480</v>
      </c>
      <c r="L65" s="12">
        <f>SUMIFS(TeamPerf!T$2:T$121,TeamPerf!$C$2:$C$121,$A65,TeamPerf!$A$2:$A$121,$B65,TeamPerf!$E$2:$E$121,$C65)</f>
        <v>126</v>
      </c>
      <c r="M65" s="12">
        <f>SUMIFS(TeamPerf!U$2:U$121,TeamPerf!$C$2:$C$121,$A65,TeamPerf!$A$2:$A$121,$B65,TeamPerf!$E$2:$E$121,$C65)</f>
        <v>31</v>
      </c>
      <c r="N65" s="52"/>
    </row>
    <row r="66" spans="1:14" x14ac:dyDescent="0.2">
      <c r="A66" t="s">
        <v>21</v>
      </c>
      <c r="B66" s="4" t="s">
        <v>71</v>
      </c>
      <c r="C66" s="6" t="s">
        <v>29</v>
      </c>
      <c r="D66" s="12">
        <f>SUMIFS(TeamPerf!F$2:F$121,TeamPerf!$C$2:$C$121,$A66,TeamPerf!$A$2:$A$121,$B66,TeamPerf!$E$2:$E$121,$C66)</f>
        <v>0</v>
      </c>
      <c r="E66" s="12">
        <f>SUMIFS(TeamPerf!G$2:G$121,TeamPerf!$C$2:$C$121,$A66,TeamPerf!$A$2:$A$121,$B66,TeamPerf!$E$2:$E$121,$C66)</f>
        <v>0</v>
      </c>
      <c r="F66" s="12">
        <f>SUMIFS(TeamPerf!H$2:H$121,TeamPerf!$C$2:$C$121,$A66,TeamPerf!$A$2:$A$121,$B66,TeamPerf!$E$2:$E$121,$C66)</f>
        <v>0</v>
      </c>
      <c r="G66" s="12">
        <f>SUMIFS(TeamPerf!I$2:I$121,TeamPerf!$C$2:$C$121,$A66,TeamPerf!$A$2:$A$121,$B66,TeamPerf!$E$2:$E$121,$C66)</f>
        <v>0</v>
      </c>
      <c r="H66" s="12">
        <f>SUMIFS(TeamPerf!J$2:J$121,TeamPerf!$C$2:$C$121,$A66,TeamPerf!$A$2:$A$121,$B66,TeamPerf!$E$2:$E$121,$C66)</f>
        <v>0</v>
      </c>
      <c r="I66" s="12">
        <f>SUMIFS(TeamPerf!K$2:K$121,TeamPerf!$C$2:$C$121,$A66,TeamPerf!$A$2:$A$121,$B66,TeamPerf!$E$2:$E$121,$C66)</f>
        <v>0</v>
      </c>
      <c r="J66" s="12">
        <f>SUMIFS(TeamPerf!L$2:L$121,TeamPerf!$C$2:$C$121,$A66,TeamPerf!$A$2:$A$121,$B66,TeamPerf!$E$2:$E$121,$C66)</f>
        <v>0</v>
      </c>
      <c r="K66" s="12">
        <f>SUMIFS(TeamPerf!M$2:M$121,TeamPerf!$C$2:$C$121,$A66,TeamPerf!$A$2:$A$121,$B66,TeamPerf!$E$2:$E$121,$C66)</f>
        <v>0</v>
      </c>
      <c r="L66" s="12">
        <f>SUMIFS(TeamPerf!T$2:T$121,TeamPerf!$C$2:$C$121,$A66,TeamPerf!$A$2:$A$121,$B66,TeamPerf!$E$2:$E$121,$C66)</f>
        <v>0</v>
      </c>
      <c r="M66" s="12">
        <f>SUMIFS(TeamPerf!U$2:U$121,TeamPerf!$C$2:$C$121,$A66,TeamPerf!$A$2:$A$121,$B66,TeamPerf!$E$2:$E$121,$C66)</f>
        <v>0</v>
      </c>
      <c r="N66" s="52"/>
    </row>
    <row r="67" spans="1:14" x14ac:dyDescent="0.2">
      <c r="A67" t="s">
        <v>21</v>
      </c>
      <c r="B67" s="4" t="s">
        <v>82</v>
      </c>
      <c r="C67" s="6" t="s">
        <v>29</v>
      </c>
      <c r="D67" s="12">
        <f>SUMIFS(TeamPerf!F$2:F$121,TeamPerf!$C$2:$C$121,$A67,TeamPerf!$A$2:$A$121,$B67,TeamPerf!$E$2:$E$121,$C67)</f>
        <v>7.6</v>
      </c>
      <c r="E67" s="12">
        <f>SUMIFS(TeamPerf!G$2:G$121,TeamPerf!$C$2:$C$121,$A67,TeamPerf!$A$2:$A$121,$B67,TeamPerf!$E$2:$E$121,$C67)</f>
        <v>6.6</v>
      </c>
      <c r="F67" s="12">
        <f>SUMIFS(TeamPerf!H$2:H$121,TeamPerf!$C$2:$C$121,$A67,TeamPerf!$A$2:$A$121,$B67,TeamPerf!$E$2:$E$121,$C67)</f>
        <v>0.7</v>
      </c>
      <c r="G67" s="12">
        <f>SUMIFS(TeamPerf!I$2:I$121,TeamPerf!$C$2:$C$121,$A67,TeamPerf!$A$2:$A$121,$B67,TeamPerf!$E$2:$E$121,$C67)</f>
        <v>18</v>
      </c>
      <c r="H67" s="12">
        <f>SUMIFS(TeamPerf!J$2:J$121,TeamPerf!$C$2:$C$121,$A67,TeamPerf!$A$2:$A$121,$B67,TeamPerf!$E$2:$E$121,$C67)</f>
        <v>2.37</v>
      </c>
      <c r="I67" s="12">
        <f>SUMIFS(TeamPerf!K$2:K$121,TeamPerf!$C$2:$C$121,$A67,TeamPerf!$A$2:$A$121,$B67,TeamPerf!$E$2:$E$121,$C67)</f>
        <v>777</v>
      </c>
      <c r="J67" s="12">
        <f>SUMIFS(TeamPerf!L$2:L$121,TeamPerf!$C$2:$C$121,$A67,TeamPerf!$A$2:$A$121,$B67,TeamPerf!$E$2:$E$121,$C67)</f>
        <v>80.53</v>
      </c>
      <c r="K67" s="12">
        <f>SUMIFS(TeamPerf!M$2:M$121,TeamPerf!$C$2:$C$121,$A67,TeamPerf!$A$2:$A$121,$B67,TeamPerf!$E$2:$E$121,$C67)</f>
        <v>400</v>
      </c>
      <c r="L67" s="12">
        <f>SUMIFS(TeamPerf!T$2:T$121,TeamPerf!$C$2:$C$121,$A67,TeamPerf!$A$2:$A$121,$B67,TeamPerf!$E$2:$E$121,$C67)</f>
        <v>104</v>
      </c>
      <c r="M67" s="12">
        <f>SUMIFS(TeamPerf!U$2:U$121,TeamPerf!$C$2:$C$121,$A67,TeamPerf!$A$2:$A$121,$B67,TeamPerf!$E$2:$E$121,$C67)</f>
        <v>17</v>
      </c>
      <c r="N67" s="52"/>
    </row>
    <row r="68" spans="1:14" x14ac:dyDescent="0.2">
      <c r="A68" t="s">
        <v>21</v>
      </c>
      <c r="B68" s="4" t="s">
        <v>93</v>
      </c>
      <c r="C68" s="6" t="s">
        <v>29</v>
      </c>
      <c r="D68" s="12">
        <f>SUMIFS(TeamPerf!F$2:F$121,TeamPerf!$C$2:$C$121,$A68,TeamPerf!$A$2:$A$121,$B68,TeamPerf!$E$2:$E$121,$C68)</f>
        <v>0</v>
      </c>
      <c r="E68" s="12">
        <f>SUMIFS(TeamPerf!G$2:G$121,TeamPerf!$C$2:$C$121,$A68,TeamPerf!$A$2:$A$121,$B68,TeamPerf!$E$2:$E$121,$C68)</f>
        <v>0</v>
      </c>
      <c r="F68" s="12">
        <f>SUMIFS(TeamPerf!H$2:H$121,TeamPerf!$C$2:$C$121,$A68,TeamPerf!$A$2:$A$121,$B68,TeamPerf!$E$2:$E$121,$C68)</f>
        <v>0</v>
      </c>
      <c r="G68" s="12">
        <f>SUMIFS(TeamPerf!I$2:I$121,TeamPerf!$C$2:$C$121,$A68,TeamPerf!$A$2:$A$121,$B68,TeamPerf!$E$2:$E$121,$C68)</f>
        <v>0</v>
      </c>
      <c r="H68" s="12">
        <f>SUMIFS(TeamPerf!J$2:J$121,TeamPerf!$C$2:$C$121,$A68,TeamPerf!$A$2:$A$121,$B68,TeamPerf!$E$2:$E$121,$C68)</f>
        <v>0</v>
      </c>
      <c r="I68" s="12">
        <f>SUMIFS(TeamPerf!K$2:K$121,TeamPerf!$C$2:$C$121,$A68,TeamPerf!$A$2:$A$121,$B68,TeamPerf!$E$2:$E$121,$C68)</f>
        <v>0</v>
      </c>
      <c r="J68" s="12">
        <f>SUMIFS(TeamPerf!L$2:L$121,TeamPerf!$C$2:$C$121,$A68,TeamPerf!$A$2:$A$121,$B68,TeamPerf!$E$2:$E$121,$C68)</f>
        <v>0</v>
      </c>
      <c r="K68" s="12">
        <f>SUMIFS(TeamPerf!M$2:M$121,TeamPerf!$C$2:$C$121,$A68,TeamPerf!$A$2:$A$121,$B68,TeamPerf!$E$2:$E$121,$C68)</f>
        <v>0</v>
      </c>
      <c r="L68" s="12">
        <f>SUMIFS(TeamPerf!T$2:T$121,TeamPerf!$C$2:$C$121,$A68,TeamPerf!$A$2:$A$121,$B68,TeamPerf!$E$2:$E$121,$C68)</f>
        <v>0</v>
      </c>
      <c r="M68" s="12">
        <f>SUMIFS(TeamPerf!U$2:U$121,TeamPerf!$C$2:$C$121,$A68,TeamPerf!$A$2:$A$121,$B68,TeamPerf!$E$2:$E$121,$C68)</f>
        <v>0</v>
      </c>
      <c r="N68" s="52"/>
    </row>
    <row r="69" spans="1:14" x14ac:dyDescent="0.2">
      <c r="A69" t="s">
        <v>21</v>
      </c>
      <c r="B69" s="4" t="s">
        <v>104</v>
      </c>
      <c r="C69" s="6" t="s">
        <v>29</v>
      </c>
      <c r="D69" s="12">
        <f>SUMIFS(TeamPerf!F$2:F$121,TeamPerf!$C$2:$C$121,$A69,TeamPerf!$A$2:$A$121,$B69,TeamPerf!$E$2:$E$121,$C69)</f>
        <v>0</v>
      </c>
      <c r="E69" s="12">
        <f>SUMIFS(TeamPerf!G$2:G$121,TeamPerf!$C$2:$C$121,$A69,TeamPerf!$A$2:$A$121,$B69,TeamPerf!$E$2:$E$121,$C69)</f>
        <v>0</v>
      </c>
      <c r="F69" s="12">
        <f>SUMIFS(TeamPerf!H$2:H$121,TeamPerf!$C$2:$C$121,$A69,TeamPerf!$A$2:$A$121,$B69,TeamPerf!$E$2:$E$121,$C69)</f>
        <v>0</v>
      </c>
      <c r="G69" s="12">
        <f>SUMIFS(TeamPerf!I$2:I$121,TeamPerf!$C$2:$C$121,$A69,TeamPerf!$A$2:$A$121,$B69,TeamPerf!$E$2:$E$121,$C69)</f>
        <v>0</v>
      </c>
      <c r="H69" s="12">
        <f>SUMIFS(TeamPerf!J$2:J$121,TeamPerf!$C$2:$C$121,$A69,TeamPerf!$A$2:$A$121,$B69,TeamPerf!$E$2:$E$121,$C69)</f>
        <v>0</v>
      </c>
      <c r="I69" s="12">
        <f>SUMIFS(TeamPerf!K$2:K$121,TeamPerf!$C$2:$C$121,$A69,TeamPerf!$A$2:$A$121,$B69,TeamPerf!$E$2:$E$121,$C69)</f>
        <v>0</v>
      </c>
      <c r="J69" s="12">
        <f>SUMIFS(TeamPerf!L$2:L$121,TeamPerf!$C$2:$C$121,$A69,TeamPerf!$A$2:$A$121,$B69,TeamPerf!$E$2:$E$121,$C69)</f>
        <v>0</v>
      </c>
      <c r="K69" s="12">
        <f>SUMIFS(TeamPerf!M$2:M$121,TeamPerf!$C$2:$C$121,$A69,TeamPerf!$A$2:$A$121,$B69,TeamPerf!$E$2:$E$121,$C69)</f>
        <v>0</v>
      </c>
      <c r="L69" s="12">
        <f>SUMIFS(TeamPerf!T$2:T$121,TeamPerf!$C$2:$C$121,$A69,TeamPerf!$A$2:$A$121,$B69,TeamPerf!$E$2:$E$121,$C69)</f>
        <v>0</v>
      </c>
      <c r="M69" s="12">
        <f>SUMIFS(TeamPerf!U$2:U$121,TeamPerf!$C$2:$C$121,$A69,TeamPerf!$A$2:$A$121,$B69,TeamPerf!$E$2:$E$121,$C69)</f>
        <v>0</v>
      </c>
      <c r="N69" s="52"/>
    </row>
    <row r="70" spans="1:14" x14ac:dyDescent="0.2">
      <c r="A70" t="s">
        <v>21</v>
      </c>
      <c r="B70" s="4" t="s">
        <v>115</v>
      </c>
      <c r="C70" s="6" t="s">
        <v>29</v>
      </c>
      <c r="D70" s="12">
        <f>SUMIFS(TeamPerf!F$2:F$121,TeamPerf!$C$2:$C$121,$A70,TeamPerf!$A$2:$A$121,$B70,TeamPerf!$E$2:$E$121,$C70)</f>
        <v>0</v>
      </c>
      <c r="E70" s="12">
        <f>SUMIFS(TeamPerf!G$2:G$121,TeamPerf!$C$2:$C$121,$A70,TeamPerf!$A$2:$A$121,$B70,TeamPerf!$E$2:$E$121,$C70)</f>
        <v>0</v>
      </c>
      <c r="F70" s="12">
        <f>SUMIFS(TeamPerf!H$2:H$121,TeamPerf!$C$2:$C$121,$A70,TeamPerf!$A$2:$A$121,$B70,TeamPerf!$E$2:$E$121,$C70)</f>
        <v>0</v>
      </c>
      <c r="G70" s="12">
        <f>SUMIFS(TeamPerf!I$2:I$121,TeamPerf!$C$2:$C$121,$A70,TeamPerf!$A$2:$A$121,$B70,TeamPerf!$E$2:$E$121,$C70)</f>
        <v>0</v>
      </c>
      <c r="H70" s="12">
        <f>SUMIFS(TeamPerf!J$2:J$121,TeamPerf!$C$2:$C$121,$A70,TeamPerf!$A$2:$A$121,$B70,TeamPerf!$E$2:$E$121,$C70)</f>
        <v>0</v>
      </c>
      <c r="I70" s="12">
        <f>SUMIFS(TeamPerf!K$2:K$121,TeamPerf!$C$2:$C$121,$A70,TeamPerf!$A$2:$A$121,$B70,TeamPerf!$E$2:$E$121,$C70)</f>
        <v>0</v>
      </c>
      <c r="J70" s="12">
        <f>SUMIFS(TeamPerf!L$2:L$121,TeamPerf!$C$2:$C$121,$A70,TeamPerf!$A$2:$A$121,$B70,TeamPerf!$E$2:$E$121,$C70)</f>
        <v>0</v>
      </c>
      <c r="K70" s="12">
        <f>SUMIFS(TeamPerf!M$2:M$121,TeamPerf!$C$2:$C$121,$A70,TeamPerf!$A$2:$A$121,$B70,TeamPerf!$E$2:$E$121,$C70)</f>
        <v>0</v>
      </c>
      <c r="L70" s="12">
        <f>SUMIFS(TeamPerf!T$2:T$121,TeamPerf!$C$2:$C$121,$A70,TeamPerf!$A$2:$A$121,$B70,TeamPerf!$E$2:$E$121,$C70)</f>
        <v>0</v>
      </c>
      <c r="M70" s="12">
        <f>SUMIFS(TeamPerf!U$2:U$121,TeamPerf!$C$2:$C$121,$A70,TeamPerf!$A$2:$A$121,$B70,TeamPerf!$E$2:$E$121,$C70)</f>
        <v>0</v>
      </c>
      <c r="N70" s="52"/>
    </row>
    <row r="71" spans="1:14" x14ac:dyDescent="0.2">
      <c r="A71" t="s">
        <v>21</v>
      </c>
      <c r="B71" s="4" t="s">
        <v>127</v>
      </c>
      <c r="C71" s="6" t="s">
        <v>29</v>
      </c>
      <c r="D71" s="12">
        <f>SUMIFS(TeamPerf!F$2:F$121,TeamPerf!$C$2:$C$121,$A71,TeamPerf!$A$2:$A$121,$B71,TeamPerf!$E$2:$E$121,$C71)</f>
        <v>0</v>
      </c>
      <c r="E71" s="12">
        <f>SUMIFS(TeamPerf!G$2:G$121,TeamPerf!$C$2:$C$121,$A71,TeamPerf!$A$2:$A$121,$B71,TeamPerf!$E$2:$E$121,$C71)</f>
        <v>0</v>
      </c>
      <c r="F71" s="12">
        <f>SUMIFS(TeamPerf!H$2:H$121,TeamPerf!$C$2:$C$121,$A71,TeamPerf!$A$2:$A$121,$B71,TeamPerf!$E$2:$E$121,$C71)</f>
        <v>0</v>
      </c>
      <c r="G71" s="12">
        <f>SUMIFS(TeamPerf!I$2:I$121,TeamPerf!$C$2:$C$121,$A71,TeamPerf!$A$2:$A$121,$B71,TeamPerf!$E$2:$E$121,$C71)</f>
        <v>0</v>
      </c>
      <c r="H71" s="12">
        <f>SUMIFS(TeamPerf!J$2:J$121,TeamPerf!$C$2:$C$121,$A71,TeamPerf!$A$2:$A$121,$B71,TeamPerf!$E$2:$E$121,$C71)</f>
        <v>0</v>
      </c>
      <c r="I71" s="12">
        <f>SUMIFS(TeamPerf!K$2:K$121,TeamPerf!$C$2:$C$121,$A71,TeamPerf!$A$2:$A$121,$B71,TeamPerf!$E$2:$E$121,$C71)</f>
        <v>0</v>
      </c>
      <c r="J71" s="12">
        <f>SUMIFS(TeamPerf!L$2:L$121,TeamPerf!$C$2:$C$121,$A71,TeamPerf!$A$2:$A$121,$B71,TeamPerf!$E$2:$E$121,$C71)</f>
        <v>0</v>
      </c>
      <c r="K71" s="12">
        <f>SUMIFS(TeamPerf!M$2:M$121,TeamPerf!$C$2:$C$121,$A71,TeamPerf!$A$2:$A$121,$B71,TeamPerf!$E$2:$E$121,$C71)</f>
        <v>0</v>
      </c>
      <c r="L71" s="12">
        <f>SUMIFS(TeamPerf!T$2:T$121,TeamPerf!$C$2:$C$121,$A71,TeamPerf!$A$2:$A$121,$B71,TeamPerf!$E$2:$E$121,$C71)</f>
        <v>0</v>
      </c>
      <c r="M71" s="12">
        <f>SUMIFS(TeamPerf!U$2:U$121,TeamPerf!$C$2:$C$121,$A71,TeamPerf!$A$2:$A$121,$B71,TeamPerf!$E$2:$E$121,$C71)</f>
        <v>0</v>
      </c>
      <c r="N71" s="52"/>
    </row>
    <row r="72" spans="1:14" x14ac:dyDescent="0.2">
      <c r="A72" t="s">
        <v>24</v>
      </c>
      <c r="B72" s="4" t="s">
        <v>19</v>
      </c>
      <c r="C72" s="6" t="s">
        <v>29</v>
      </c>
      <c r="D72" s="12">
        <f>SUMIFS(TeamPerf!F$2:F$121,TeamPerf!$C$2:$C$121,$A72,TeamPerf!$A$2:$A$121,$B72,TeamPerf!$E$2:$E$121,$C72)</f>
        <v>16.3</v>
      </c>
      <c r="E72" s="12">
        <f>SUMIFS(TeamPerf!G$2:G$121,TeamPerf!$C$2:$C$121,$A72,TeamPerf!$A$2:$A$121,$B72,TeamPerf!$E$2:$E$121,$C72)</f>
        <v>14.3</v>
      </c>
      <c r="F72" s="12">
        <f>SUMIFS(TeamPerf!H$2:H$121,TeamPerf!$C$2:$C$121,$A72,TeamPerf!$A$2:$A$121,$B72,TeamPerf!$E$2:$E$121,$C72)</f>
        <v>1.6</v>
      </c>
      <c r="G72" s="12">
        <f>SUMIFS(TeamPerf!I$2:I$121,TeamPerf!$C$2:$C$121,$A72,TeamPerf!$A$2:$A$121,$B72,TeamPerf!$E$2:$E$121,$C72)</f>
        <v>45</v>
      </c>
      <c r="H72" s="12">
        <f>SUMIFS(TeamPerf!J$2:J$121,TeamPerf!$C$2:$C$121,$A72,TeamPerf!$A$2:$A$121,$B72,TeamPerf!$E$2:$E$121,$C72)</f>
        <v>5.5299999999999994</v>
      </c>
      <c r="I72" s="12">
        <f>SUMIFS(TeamPerf!K$2:K$121,TeamPerf!$C$2:$C$121,$A72,TeamPerf!$A$2:$A$121,$B72,TeamPerf!$E$2:$E$121,$C72)</f>
        <v>1530</v>
      </c>
      <c r="J72" s="12">
        <f>SUMIFS(TeamPerf!L$2:L$121,TeamPerf!$C$2:$C$121,$A72,TeamPerf!$A$2:$A$121,$B72,TeamPerf!$E$2:$E$121,$C72)</f>
        <v>188.01999999999998</v>
      </c>
      <c r="K72" s="12">
        <f>SUMIFS(TeamPerf!M$2:M$121,TeamPerf!$C$2:$C$121,$A72,TeamPerf!$A$2:$A$121,$B72,TeamPerf!$E$2:$E$121,$C72)</f>
        <v>648</v>
      </c>
      <c r="L72" s="12">
        <f>SUMIFS(TeamPerf!T$2:T$121,TeamPerf!$C$2:$C$121,$A72,TeamPerf!$A$2:$A$121,$B72,TeamPerf!$E$2:$E$121,$C72)</f>
        <v>120</v>
      </c>
      <c r="M72" s="12">
        <f>SUMIFS(TeamPerf!U$2:U$121,TeamPerf!$C$2:$C$121,$A72,TeamPerf!$A$2:$A$121,$B72,TeamPerf!$E$2:$E$121,$C72)</f>
        <v>99</v>
      </c>
      <c r="N72" s="52"/>
    </row>
    <row r="73" spans="1:14" x14ac:dyDescent="0.2">
      <c r="A73" t="s">
        <v>24</v>
      </c>
      <c r="B73" s="4" t="s">
        <v>38</v>
      </c>
      <c r="C73" s="6" t="s">
        <v>29</v>
      </c>
      <c r="D73" s="12">
        <f>SUMIFS(TeamPerf!F$2:F$121,TeamPerf!$C$2:$C$121,$A73,TeamPerf!$A$2:$A$121,$B73,TeamPerf!$E$2:$E$121,$C73)</f>
        <v>7.5</v>
      </c>
      <c r="E73" s="12">
        <f>SUMIFS(TeamPerf!G$2:G$121,TeamPerf!$C$2:$C$121,$A73,TeamPerf!$A$2:$A$121,$B73,TeamPerf!$E$2:$E$121,$C73)</f>
        <v>6.5</v>
      </c>
      <c r="F73" s="12">
        <f>SUMIFS(TeamPerf!H$2:H$121,TeamPerf!$C$2:$C$121,$A73,TeamPerf!$A$2:$A$121,$B73,TeamPerf!$E$2:$E$121,$C73)</f>
        <v>0.8</v>
      </c>
      <c r="G73" s="12">
        <f>SUMIFS(TeamPerf!I$2:I$121,TeamPerf!$C$2:$C$121,$A73,TeamPerf!$A$2:$A$121,$B73,TeamPerf!$E$2:$E$121,$C73)</f>
        <v>24</v>
      </c>
      <c r="H73" s="12">
        <f>SUMIFS(TeamPerf!J$2:J$121,TeamPerf!$C$2:$C$121,$A73,TeamPerf!$A$2:$A$121,$B73,TeamPerf!$E$2:$E$121,$C73)</f>
        <v>3.2</v>
      </c>
      <c r="I73" s="12">
        <f>SUMIFS(TeamPerf!K$2:K$121,TeamPerf!$C$2:$C$121,$A73,TeamPerf!$A$2:$A$121,$B73,TeamPerf!$E$2:$E$121,$C73)</f>
        <v>816</v>
      </c>
      <c r="J73" s="12">
        <f>SUMIFS(TeamPerf!L$2:L$121,TeamPerf!$C$2:$C$121,$A73,TeamPerf!$A$2:$A$121,$B73,TeamPerf!$E$2:$E$121,$C73)</f>
        <v>108.8</v>
      </c>
      <c r="K73" s="12">
        <f>SUMIFS(TeamPerf!M$2:M$121,TeamPerf!$C$2:$C$121,$A73,TeamPerf!$A$2:$A$121,$B73,TeamPerf!$E$2:$E$121,$C73)</f>
        <v>365</v>
      </c>
      <c r="L73" s="12">
        <f>SUMIFS(TeamPerf!T$2:T$121,TeamPerf!$C$2:$C$121,$A73,TeamPerf!$A$2:$A$121,$B73,TeamPerf!$E$2:$E$121,$C73)</f>
        <v>63</v>
      </c>
      <c r="M73" s="12">
        <f>SUMIFS(TeamPerf!U$2:U$121,TeamPerf!$C$2:$C$121,$A73,TeamPerf!$A$2:$A$121,$B73,TeamPerf!$E$2:$E$121,$C73)</f>
        <v>50</v>
      </c>
      <c r="N73" s="52"/>
    </row>
    <row r="74" spans="1:14" x14ac:dyDescent="0.2">
      <c r="A74" t="s">
        <v>24</v>
      </c>
      <c r="B74" s="4" t="s">
        <v>49</v>
      </c>
      <c r="C74" s="6" t="s">
        <v>29</v>
      </c>
      <c r="D74" s="12">
        <f>SUMIFS(TeamPerf!F$2:F$121,TeamPerf!$C$2:$C$121,$A74,TeamPerf!$A$2:$A$121,$B74,TeamPerf!$E$2:$E$121,$C74)</f>
        <v>14.6</v>
      </c>
      <c r="E74" s="12">
        <f>SUMIFS(TeamPerf!G$2:G$121,TeamPerf!$C$2:$C$121,$A74,TeamPerf!$A$2:$A$121,$B74,TeamPerf!$E$2:$E$121,$C74)</f>
        <v>12.6</v>
      </c>
      <c r="F74" s="12">
        <f>SUMIFS(TeamPerf!H$2:H$121,TeamPerf!$C$2:$C$121,$A74,TeamPerf!$A$2:$A$121,$B74,TeamPerf!$E$2:$E$121,$C74)</f>
        <v>1.6</v>
      </c>
      <c r="G74" s="12">
        <f>SUMIFS(TeamPerf!I$2:I$121,TeamPerf!$C$2:$C$121,$A74,TeamPerf!$A$2:$A$121,$B74,TeamPerf!$E$2:$E$121,$C74)</f>
        <v>39</v>
      </c>
      <c r="H74" s="12">
        <f>SUMIFS(TeamPerf!J$2:J$121,TeamPerf!$C$2:$C$121,$A74,TeamPerf!$A$2:$A$121,$B74,TeamPerf!$E$2:$E$121,$C74)</f>
        <v>5.4</v>
      </c>
      <c r="I74" s="12">
        <f>SUMIFS(TeamPerf!K$2:K$121,TeamPerf!$C$2:$C$121,$A74,TeamPerf!$A$2:$A$121,$B74,TeamPerf!$E$2:$E$121,$C74)</f>
        <v>1326</v>
      </c>
      <c r="J74" s="12">
        <f>SUMIFS(TeamPerf!L$2:L$121,TeamPerf!$C$2:$C$121,$A74,TeamPerf!$A$2:$A$121,$B74,TeamPerf!$E$2:$E$121,$C74)</f>
        <v>183.29</v>
      </c>
      <c r="K74" s="12">
        <f>SUMIFS(TeamPerf!M$2:M$121,TeamPerf!$C$2:$C$121,$A74,TeamPerf!$A$2:$A$121,$B74,TeamPerf!$E$2:$E$121,$C74)</f>
        <v>773</v>
      </c>
      <c r="L74" s="12">
        <f>SUMIFS(TeamPerf!T$2:T$121,TeamPerf!$C$2:$C$121,$A74,TeamPerf!$A$2:$A$121,$B74,TeamPerf!$E$2:$E$121,$C74)</f>
        <v>122</v>
      </c>
      <c r="M74" s="12">
        <f>SUMIFS(TeamPerf!U$2:U$121,TeamPerf!$C$2:$C$121,$A74,TeamPerf!$A$2:$A$121,$B74,TeamPerf!$E$2:$E$121,$C74)</f>
        <v>91</v>
      </c>
      <c r="N74" s="52"/>
    </row>
    <row r="75" spans="1:14" x14ac:dyDescent="0.2">
      <c r="A75" t="s">
        <v>24</v>
      </c>
      <c r="B75" s="4" t="s">
        <v>60</v>
      </c>
      <c r="C75" s="6" t="s">
        <v>29</v>
      </c>
      <c r="D75" s="12">
        <f>SUMIFS(TeamPerf!F$2:F$121,TeamPerf!$C$2:$C$121,$A75,TeamPerf!$A$2:$A$121,$B75,TeamPerf!$E$2:$E$121,$C75)</f>
        <v>15.2</v>
      </c>
      <c r="E75" s="12">
        <f>SUMIFS(TeamPerf!G$2:G$121,TeamPerf!$C$2:$C$121,$A75,TeamPerf!$A$2:$A$121,$B75,TeamPerf!$E$2:$E$121,$C75)</f>
        <v>13.2</v>
      </c>
      <c r="F75" s="12">
        <f>SUMIFS(TeamPerf!H$2:H$121,TeamPerf!$C$2:$C$121,$A75,TeamPerf!$A$2:$A$121,$B75,TeamPerf!$E$2:$E$121,$C75)</f>
        <v>1.6</v>
      </c>
      <c r="G75" s="12">
        <f>SUMIFS(TeamPerf!I$2:I$121,TeamPerf!$C$2:$C$121,$A75,TeamPerf!$A$2:$A$121,$B75,TeamPerf!$E$2:$E$121,$C75)</f>
        <v>40</v>
      </c>
      <c r="H75" s="12">
        <f>SUMIFS(TeamPerf!J$2:J$121,TeamPerf!$C$2:$C$121,$A75,TeamPerf!$A$2:$A$121,$B75,TeamPerf!$E$2:$E$121,$C75)</f>
        <v>5.32</v>
      </c>
      <c r="I75" s="12">
        <f>SUMIFS(TeamPerf!K$2:K$121,TeamPerf!$C$2:$C$121,$A75,TeamPerf!$A$2:$A$121,$B75,TeamPerf!$E$2:$E$121,$C75)</f>
        <v>1360</v>
      </c>
      <c r="J75" s="12">
        <f>SUMIFS(TeamPerf!L$2:L$121,TeamPerf!$C$2:$C$121,$A75,TeamPerf!$A$2:$A$121,$B75,TeamPerf!$E$2:$E$121,$C75)</f>
        <v>180.64</v>
      </c>
      <c r="K75" s="12">
        <f>SUMIFS(TeamPerf!M$2:M$121,TeamPerf!$C$2:$C$121,$A75,TeamPerf!$A$2:$A$121,$B75,TeamPerf!$E$2:$E$121,$C75)</f>
        <v>736</v>
      </c>
      <c r="L75" s="12">
        <f>SUMIFS(TeamPerf!T$2:T$121,TeamPerf!$C$2:$C$121,$A75,TeamPerf!$A$2:$A$121,$B75,TeamPerf!$E$2:$E$121,$C75)</f>
        <v>123</v>
      </c>
      <c r="M75" s="12">
        <f>SUMIFS(TeamPerf!U$2:U$121,TeamPerf!$C$2:$C$121,$A75,TeamPerf!$A$2:$A$121,$B75,TeamPerf!$E$2:$E$121,$C75)</f>
        <v>98</v>
      </c>
      <c r="N75" s="52"/>
    </row>
    <row r="76" spans="1:14" x14ac:dyDescent="0.2">
      <c r="A76" t="s">
        <v>24</v>
      </c>
      <c r="B76" s="4" t="s">
        <v>71</v>
      </c>
      <c r="C76" s="6" t="s">
        <v>29</v>
      </c>
      <c r="D76" s="12">
        <f>SUMIFS(TeamPerf!F$2:F$121,TeamPerf!$C$2:$C$121,$A76,TeamPerf!$A$2:$A$121,$B76,TeamPerf!$E$2:$E$121,$C76)</f>
        <v>7.6</v>
      </c>
      <c r="E76" s="12">
        <f>SUMIFS(TeamPerf!G$2:G$121,TeamPerf!$C$2:$C$121,$A76,TeamPerf!$A$2:$A$121,$B76,TeamPerf!$E$2:$E$121,$C76)</f>
        <v>6.6</v>
      </c>
      <c r="F76" s="12">
        <f>SUMIFS(TeamPerf!H$2:H$121,TeamPerf!$C$2:$C$121,$A76,TeamPerf!$A$2:$A$121,$B76,TeamPerf!$E$2:$E$121,$C76)</f>
        <v>0.8</v>
      </c>
      <c r="G76" s="12">
        <f>SUMIFS(TeamPerf!I$2:I$121,TeamPerf!$C$2:$C$121,$A76,TeamPerf!$A$2:$A$121,$B76,TeamPerf!$E$2:$E$121,$C76)</f>
        <v>17</v>
      </c>
      <c r="H76" s="12">
        <f>SUMIFS(TeamPerf!J$2:J$121,TeamPerf!$C$2:$C$121,$A76,TeamPerf!$A$2:$A$121,$B76,TeamPerf!$E$2:$E$121,$C76)</f>
        <v>2.2400000000000002</v>
      </c>
      <c r="I76" s="12">
        <f>SUMIFS(TeamPerf!K$2:K$121,TeamPerf!$C$2:$C$121,$A76,TeamPerf!$A$2:$A$121,$B76,TeamPerf!$E$2:$E$121,$C76)</f>
        <v>578</v>
      </c>
      <c r="J76" s="12">
        <f>SUMIFS(TeamPerf!L$2:L$121,TeamPerf!$C$2:$C$121,$A76,TeamPerf!$A$2:$A$121,$B76,TeamPerf!$E$2:$E$121,$C76)</f>
        <v>76.05</v>
      </c>
      <c r="K76" s="12">
        <f>SUMIFS(TeamPerf!M$2:M$121,TeamPerf!$C$2:$C$121,$A76,TeamPerf!$A$2:$A$121,$B76,TeamPerf!$E$2:$E$121,$C76)</f>
        <v>347</v>
      </c>
      <c r="L76" s="12">
        <f>SUMIFS(TeamPerf!T$2:T$121,TeamPerf!$C$2:$C$121,$A76,TeamPerf!$A$2:$A$121,$B76,TeamPerf!$E$2:$E$121,$C76)</f>
        <v>60</v>
      </c>
      <c r="M76" s="12">
        <f>SUMIFS(TeamPerf!U$2:U$121,TeamPerf!$C$2:$C$121,$A76,TeamPerf!$A$2:$A$121,$B76,TeamPerf!$E$2:$E$121,$C76)</f>
        <v>50</v>
      </c>
      <c r="N76" s="52"/>
    </row>
    <row r="77" spans="1:14" x14ac:dyDescent="0.2">
      <c r="A77" t="s">
        <v>24</v>
      </c>
      <c r="B77" s="4" t="s">
        <v>82</v>
      </c>
      <c r="C77" s="6" t="s">
        <v>29</v>
      </c>
      <c r="D77" s="12">
        <f>SUMIFS(TeamPerf!F$2:F$121,TeamPerf!$C$2:$C$121,$A77,TeamPerf!$A$2:$A$121,$B77,TeamPerf!$E$2:$E$121,$C77)</f>
        <v>15.2</v>
      </c>
      <c r="E77" s="12">
        <f>SUMIFS(TeamPerf!G$2:G$121,TeamPerf!$C$2:$C$121,$A77,TeamPerf!$A$2:$A$121,$B77,TeamPerf!$E$2:$E$121,$C77)</f>
        <v>13.2</v>
      </c>
      <c r="F77" s="12">
        <f>SUMIFS(TeamPerf!H$2:H$121,TeamPerf!$C$2:$C$121,$A77,TeamPerf!$A$2:$A$121,$B77,TeamPerf!$E$2:$E$121,$C77)</f>
        <v>1.6</v>
      </c>
      <c r="G77" s="12">
        <f>SUMIFS(TeamPerf!I$2:I$121,TeamPerf!$C$2:$C$121,$A77,TeamPerf!$A$2:$A$121,$B77,TeamPerf!$E$2:$E$121,$C77)</f>
        <v>44</v>
      </c>
      <c r="H77" s="12">
        <f>SUMIFS(TeamPerf!J$2:J$121,TeamPerf!$C$2:$C$121,$A77,TeamPerf!$A$2:$A$121,$B77,TeamPerf!$E$2:$E$121,$C77)</f>
        <v>5.76</v>
      </c>
      <c r="I77" s="12">
        <f>SUMIFS(TeamPerf!K$2:K$121,TeamPerf!$C$2:$C$121,$A77,TeamPerf!$A$2:$A$121,$B77,TeamPerf!$E$2:$E$121,$C77)</f>
        <v>1496</v>
      </c>
      <c r="J77" s="12">
        <f>SUMIFS(TeamPerf!L$2:L$121,TeamPerf!$C$2:$C$121,$A77,TeamPerf!$A$2:$A$121,$B77,TeamPerf!$E$2:$E$121,$C77)</f>
        <v>196.07999999999998</v>
      </c>
      <c r="K77" s="12">
        <f>SUMIFS(TeamPerf!M$2:M$121,TeamPerf!$C$2:$C$121,$A77,TeamPerf!$A$2:$A$121,$B77,TeamPerf!$E$2:$E$121,$C77)</f>
        <v>761</v>
      </c>
      <c r="L77" s="12">
        <f>SUMIFS(TeamPerf!T$2:T$121,TeamPerf!$C$2:$C$121,$A77,TeamPerf!$A$2:$A$121,$B77,TeamPerf!$E$2:$E$121,$C77)</f>
        <v>119</v>
      </c>
      <c r="M77" s="12">
        <f>SUMIFS(TeamPerf!U$2:U$121,TeamPerf!$C$2:$C$121,$A77,TeamPerf!$A$2:$A$121,$B77,TeamPerf!$E$2:$E$121,$C77)</f>
        <v>96</v>
      </c>
      <c r="N77" s="52"/>
    </row>
    <row r="78" spans="1:14" x14ac:dyDescent="0.2">
      <c r="A78" t="s">
        <v>24</v>
      </c>
      <c r="B78" s="4" t="s">
        <v>93</v>
      </c>
      <c r="C78" s="6" t="s">
        <v>29</v>
      </c>
      <c r="D78" s="12">
        <f>SUMIFS(TeamPerf!F$2:F$121,TeamPerf!$C$2:$C$121,$A78,TeamPerf!$A$2:$A$121,$B78,TeamPerf!$E$2:$E$121,$C78)</f>
        <v>16.3</v>
      </c>
      <c r="E78" s="12">
        <f>SUMIFS(TeamPerf!G$2:G$121,TeamPerf!$C$2:$C$121,$A78,TeamPerf!$A$2:$A$121,$B78,TeamPerf!$E$2:$E$121,$C78)</f>
        <v>14.3</v>
      </c>
      <c r="F78" s="12">
        <f>SUMIFS(TeamPerf!H$2:H$121,TeamPerf!$C$2:$C$121,$A78,TeamPerf!$A$2:$A$121,$B78,TeamPerf!$E$2:$E$121,$C78)</f>
        <v>1.6</v>
      </c>
      <c r="G78" s="12">
        <f>SUMIFS(TeamPerf!I$2:I$121,TeamPerf!$C$2:$C$121,$A78,TeamPerf!$A$2:$A$121,$B78,TeamPerf!$E$2:$E$121,$C78)</f>
        <v>45</v>
      </c>
      <c r="H78" s="12">
        <f>SUMIFS(TeamPerf!J$2:J$121,TeamPerf!$C$2:$C$121,$A78,TeamPerf!$A$2:$A$121,$B78,TeamPerf!$E$2:$E$121,$C78)</f>
        <v>5.54</v>
      </c>
      <c r="I78" s="12">
        <f>SUMIFS(TeamPerf!K$2:K$121,TeamPerf!$C$2:$C$121,$A78,TeamPerf!$A$2:$A$121,$B78,TeamPerf!$E$2:$E$121,$C78)</f>
        <v>1530</v>
      </c>
      <c r="J78" s="12">
        <f>SUMIFS(TeamPerf!L$2:L$121,TeamPerf!$C$2:$C$121,$A78,TeamPerf!$A$2:$A$121,$B78,TeamPerf!$E$2:$E$121,$C78)</f>
        <v>188.18</v>
      </c>
      <c r="K78" s="12">
        <f>SUMIFS(TeamPerf!M$2:M$121,TeamPerf!$C$2:$C$121,$A78,TeamPerf!$A$2:$A$121,$B78,TeamPerf!$E$2:$E$121,$C78)</f>
        <v>763</v>
      </c>
      <c r="L78" s="12">
        <f>SUMIFS(TeamPerf!T$2:T$121,TeamPerf!$C$2:$C$121,$A78,TeamPerf!$A$2:$A$121,$B78,TeamPerf!$E$2:$E$121,$C78)</f>
        <v>113</v>
      </c>
      <c r="M78" s="12">
        <f>SUMIFS(TeamPerf!U$2:U$121,TeamPerf!$C$2:$C$121,$A78,TeamPerf!$A$2:$A$121,$B78,TeamPerf!$E$2:$E$121,$C78)</f>
        <v>98</v>
      </c>
      <c r="N78" s="52"/>
    </row>
    <row r="79" spans="1:14" x14ac:dyDescent="0.2">
      <c r="A79" t="s">
        <v>24</v>
      </c>
      <c r="B79" s="4" t="s">
        <v>104</v>
      </c>
      <c r="C79" s="6" t="s">
        <v>29</v>
      </c>
      <c r="D79" s="12">
        <f>SUMIFS(TeamPerf!F$2:F$121,TeamPerf!$C$2:$C$121,$A79,TeamPerf!$A$2:$A$121,$B79,TeamPerf!$E$2:$E$121,$C79)</f>
        <v>7.5</v>
      </c>
      <c r="E79" s="12">
        <f>SUMIFS(TeamPerf!G$2:G$121,TeamPerf!$C$2:$C$121,$A79,TeamPerf!$A$2:$A$121,$B79,TeamPerf!$E$2:$E$121,$C79)</f>
        <v>6.5</v>
      </c>
      <c r="F79" s="12">
        <f>SUMIFS(TeamPerf!H$2:H$121,TeamPerf!$C$2:$C$121,$A79,TeamPerf!$A$2:$A$121,$B79,TeamPerf!$E$2:$E$121,$C79)</f>
        <v>0.8</v>
      </c>
      <c r="G79" s="12">
        <f>SUMIFS(TeamPerf!I$2:I$121,TeamPerf!$C$2:$C$121,$A79,TeamPerf!$A$2:$A$121,$B79,TeamPerf!$E$2:$E$121,$C79)</f>
        <v>21</v>
      </c>
      <c r="H79" s="12">
        <f>SUMIFS(TeamPerf!J$2:J$121,TeamPerf!$C$2:$C$121,$A79,TeamPerf!$A$2:$A$121,$B79,TeamPerf!$E$2:$E$121,$C79)</f>
        <v>2.8</v>
      </c>
      <c r="I79" s="12">
        <f>SUMIFS(TeamPerf!K$2:K$121,TeamPerf!$C$2:$C$121,$A79,TeamPerf!$A$2:$A$121,$B79,TeamPerf!$E$2:$E$121,$C79)</f>
        <v>714</v>
      </c>
      <c r="J79" s="12">
        <f>SUMIFS(TeamPerf!L$2:L$121,TeamPerf!$C$2:$C$121,$A79,TeamPerf!$A$2:$A$121,$B79,TeamPerf!$E$2:$E$121,$C79)</f>
        <v>95.2</v>
      </c>
      <c r="K79" s="12">
        <f>SUMIFS(TeamPerf!M$2:M$121,TeamPerf!$C$2:$C$121,$A79,TeamPerf!$A$2:$A$121,$B79,TeamPerf!$E$2:$E$121,$C79)</f>
        <v>391</v>
      </c>
      <c r="L79" s="12">
        <f>SUMIFS(TeamPerf!T$2:T$121,TeamPerf!$C$2:$C$121,$A79,TeamPerf!$A$2:$A$121,$B79,TeamPerf!$E$2:$E$121,$C79)</f>
        <v>58</v>
      </c>
      <c r="M79" s="12">
        <f>SUMIFS(TeamPerf!U$2:U$121,TeamPerf!$C$2:$C$121,$A79,TeamPerf!$A$2:$A$121,$B79,TeamPerf!$E$2:$E$121,$C79)</f>
        <v>48</v>
      </c>
      <c r="N79" s="52"/>
    </row>
    <row r="80" spans="1:14" x14ac:dyDescent="0.2">
      <c r="A80" t="s">
        <v>24</v>
      </c>
      <c r="B80" s="4" t="s">
        <v>115</v>
      </c>
      <c r="C80" s="6" t="s">
        <v>29</v>
      </c>
      <c r="D80" s="12">
        <f>SUMIFS(TeamPerf!F$2:F$121,TeamPerf!$C$2:$C$121,$A80,TeamPerf!$A$2:$A$121,$B80,TeamPerf!$E$2:$E$121,$C80)</f>
        <v>14.6</v>
      </c>
      <c r="E80" s="12">
        <f>SUMIFS(TeamPerf!G$2:G$121,TeamPerf!$C$2:$C$121,$A80,TeamPerf!$A$2:$A$121,$B80,TeamPerf!$E$2:$E$121,$C80)</f>
        <v>12.6</v>
      </c>
      <c r="F80" s="12">
        <f>SUMIFS(TeamPerf!H$2:H$121,TeamPerf!$C$2:$C$121,$A80,TeamPerf!$A$2:$A$121,$B80,TeamPerf!$E$2:$E$121,$C80)</f>
        <v>1.6</v>
      </c>
      <c r="G80" s="12">
        <f>SUMIFS(TeamPerf!I$2:I$121,TeamPerf!$C$2:$C$121,$A80,TeamPerf!$A$2:$A$121,$B80,TeamPerf!$E$2:$E$121,$C80)</f>
        <v>32</v>
      </c>
      <c r="H80" s="12">
        <f>SUMIFS(TeamPerf!J$2:J$121,TeamPerf!$C$2:$C$121,$A80,TeamPerf!$A$2:$A$121,$B80,TeamPerf!$E$2:$E$121,$C80)</f>
        <v>4.4000000000000004</v>
      </c>
      <c r="I80" s="12">
        <f>SUMIFS(TeamPerf!K$2:K$121,TeamPerf!$C$2:$C$121,$A80,TeamPerf!$A$2:$A$121,$B80,TeamPerf!$E$2:$E$121,$C80)</f>
        <v>1088</v>
      </c>
      <c r="J80" s="12">
        <f>SUMIFS(TeamPerf!L$2:L$121,TeamPerf!$C$2:$C$121,$A80,TeamPerf!$A$2:$A$121,$B80,TeamPerf!$E$2:$E$121,$C80)</f>
        <v>149.29</v>
      </c>
      <c r="K80" s="12">
        <f>SUMIFS(TeamPerf!M$2:M$121,TeamPerf!$C$2:$C$121,$A80,TeamPerf!$A$2:$A$121,$B80,TeamPerf!$E$2:$E$121,$C80)</f>
        <v>796</v>
      </c>
      <c r="L80" s="12">
        <f>SUMIFS(TeamPerf!T$2:T$121,TeamPerf!$C$2:$C$121,$A80,TeamPerf!$A$2:$A$121,$B80,TeamPerf!$E$2:$E$121,$C80)</f>
        <v>126</v>
      </c>
      <c r="M80" s="12">
        <f>SUMIFS(TeamPerf!U$2:U$121,TeamPerf!$C$2:$C$121,$A80,TeamPerf!$A$2:$A$121,$B80,TeamPerf!$E$2:$E$121,$C80)</f>
        <v>101</v>
      </c>
      <c r="N80" s="52"/>
    </row>
    <row r="81" spans="1:14" x14ac:dyDescent="0.2">
      <c r="A81" t="s">
        <v>24</v>
      </c>
      <c r="B81" s="4" t="s">
        <v>127</v>
      </c>
      <c r="C81" s="6" t="s">
        <v>29</v>
      </c>
      <c r="D81" s="12">
        <f>SUMIFS(TeamPerf!F$2:F$121,TeamPerf!$C$2:$C$121,$A81,TeamPerf!$A$2:$A$121,$B81,TeamPerf!$E$2:$E$121,$C81)</f>
        <v>15.2</v>
      </c>
      <c r="E81" s="12">
        <f>SUMIFS(TeamPerf!G$2:G$121,TeamPerf!$C$2:$C$121,$A81,TeamPerf!$A$2:$A$121,$B81,TeamPerf!$E$2:$E$121,$C81)</f>
        <v>13.2</v>
      </c>
      <c r="F81" s="12">
        <f>SUMIFS(TeamPerf!H$2:H$121,TeamPerf!$C$2:$C$121,$A81,TeamPerf!$A$2:$A$121,$B81,TeamPerf!$E$2:$E$121,$C81)</f>
        <v>1.6</v>
      </c>
      <c r="G81" s="12">
        <f>SUMIFS(TeamPerf!I$2:I$121,TeamPerf!$C$2:$C$121,$A81,TeamPerf!$A$2:$A$121,$B81,TeamPerf!$E$2:$E$121,$C81)</f>
        <v>37</v>
      </c>
      <c r="H81" s="12">
        <f>SUMIFS(TeamPerf!J$2:J$121,TeamPerf!$C$2:$C$121,$A81,TeamPerf!$A$2:$A$121,$B81,TeamPerf!$E$2:$E$121,$C81)</f>
        <v>4.83</v>
      </c>
      <c r="I81" s="12">
        <f>SUMIFS(TeamPerf!K$2:K$121,TeamPerf!$C$2:$C$121,$A81,TeamPerf!$A$2:$A$121,$B81,TeamPerf!$E$2:$E$121,$C81)</f>
        <v>1258</v>
      </c>
      <c r="J81" s="12">
        <f>SUMIFS(TeamPerf!L$2:L$121,TeamPerf!$C$2:$C$121,$A81,TeamPerf!$A$2:$A$121,$B81,TeamPerf!$E$2:$E$121,$C81)</f>
        <v>164.54655800242762</v>
      </c>
      <c r="K81" s="12">
        <f>SUMIFS(TeamPerf!M$2:M$121,TeamPerf!$C$2:$C$121,$A81,TeamPerf!$A$2:$A$121,$B81,TeamPerf!$E$2:$E$121,$C81)</f>
        <v>648</v>
      </c>
      <c r="L81" s="12">
        <f>SUMIFS(TeamPerf!T$2:T$121,TeamPerf!$C$2:$C$121,$A81,TeamPerf!$A$2:$A$121,$B81,TeamPerf!$E$2:$E$121,$C81)</f>
        <v>125</v>
      </c>
      <c r="M81" s="12">
        <f>SUMIFS(TeamPerf!U$2:U$121,TeamPerf!$C$2:$C$121,$A81,TeamPerf!$A$2:$A$121,$B81,TeamPerf!$E$2:$E$121,$C81)</f>
        <v>86</v>
      </c>
      <c r="N81" s="52"/>
    </row>
    <row r="82" spans="1:14" x14ac:dyDescent="0.2">
      <c r="A82" t="s">
        <v>21</v>
      </c>
      <c r="B82" s="4" t="s">
        <v>19</v>
      </c>
      <c r="C82" s="6" t="s">
        <v>31</v>
      </c>
      <c r="D82" s="12">
        <f>SUMIFS(TeamPerf!F$2:F$121,TeamPerf!$C$2:$C$121,$A82,TeamPerf!$A$2:$A$121,$B82,TeamPerf!$E$2:$E$121,$C82)</f>
        <v>7.3</v>
      </c>
      <c r="E82" s="12">
        <f>SUMIFS(TeamPerf!G$2:G$121,TeamPerf!$C$2:$C$121,$A82,TeamPerf!$A$2:$A$121,$B82,TeamPerf!$E$2:$E$121,$C82)</f>
        <v>6.3</v>
      </c>
      <c r="F82" s="12">
        <f>SUMIFS(TeamPerf!H$2:H$121,TeamPerf!$C$2:$C$121,$A82,TeamPerf!$A$2:$A$121,$B82,TeamPerf!$E$2:$E$121,$C82)</f>
        <v>0.2</v>
      </c>
      <c r="G82" s="12">
        <f>SUMIFS(TeamPerf!I$2:I$121,TeamPerf!$C$2:$C$121,$A82,TeamPerf!$A$2:$A$121,$B82,TeamPerf!$E$2:$E$121,$C82)</f>
        <v>23</v>
      </c>
      <c r="H82" s="12">
        <f>SUMIFS(TeamPerf!J$2:J$121,TeamPerf!$C$2:$C$121,$A82,TeamPerf!$A$2:$A$121,$B82,TeamPerf!$E$2:$E$121,$C82)</f>
        <v>3.15</v>
      </c>
      <c r="I82" s="12">
        <f>SUMIFS(TeamPerf!K$2:K$121,TeamPerf!$C$2:$C$121,$A82,TeamPerf!$A$2:$A$121,$B82,TeamPerf!$E$2:$E$121,$C82)</f>
        <v>782</v>
      </c>
      <c r="J82" s="12">
        <f>SUMIFS(TeamPerf!L$2:L$121,TeamPerf!$C$2:$C$121,$A82,TeamPerf!$A$2:$A$121,$B82,TeamPerf!$E$2:$E$121,$C82)</f>
        <v>107.12</v>
      </c>
      <c r="K82" s="12">
        <f>SUMIFS(TeamPerf!M$2:M$121,TeamPerf!$C$2:$C$121,$A82,TeamPerf!$A$2:$A$121,$B82,TeamPerf!$E$2:$E$121,$C82)</f>
        <v>367</v>
      </c>
      <c r="L82" s="12">
        <f>SUMIFS(TeamPerf!T$2:T$121,TeamPerf!$C$2:$C$121,$A82,TeamPerf!$A$2:$A$121,$B82,TeamPerf!$E$2:$E$121,$C82)</f>
        <v>64</v>
      </c>
      <c r="M82" s="12">
        <f>SUMIFS(TeamPerf!U$2:U$121,TeamPerf!$C$2:$C$121,$A82,TeamPerf!$A$2:$A$121,$B82,TeamPerf!$E$2:$E$121,$C82)</f>
        <v>48</v>
      </c>
      <c r="N82" s="52"/>
    </row>
    <row r="83" spans="1:14" x14ac:dyDescent="0.2">
      <c r="A83" t="s">
        <v>21</v>
      </c>
      <c r="B83" s="4" t="s">
        <v>38</v>
      </c>
      <c r="C83" s="6" t="s">
        <v>31</v>
      </c>
      <c r="D83" s="12">
        <f>SUMIFS(TeamPerf!F$2:F$121,TeamPerf!$C$2:$C$121,$A83,TeamPerf!$A$2:$A$121,$B83,TeamPerf!$E$2:$E$121,$C83)</f>
        <v>16.3</v>
      </c>
      <c r="E83" s="12">
        <f>SUMIFS(TeamPerf!G$2:G$121,TeamPerf!$C$2:$C$121,$A83,TeamPerf!$A$2:$A$121,$B83,TeamPerf!$E$2:$E$121,$C83)</f>
        <v>14.3</v>
      </c>
      <c r="F83" s="12">
        <f>SUMIFS(TeamPerf!H$2:H$121,TeamPerf!$C$2:$C$121,$A83,TeamPerf!$A$2:$A$121,$B83,TeamPerf!$E$2:$E$121,$C83)</f>
        <v>0.4</v>
      </c>
      <c r="G83" s="12">
        <f>SUMIFS(TeamPerf!I$2:I$121,TeamPerf!$C$2:$C$121,$A83,TeamPerf!$A$2:$A$121,$B83,TeamPerf!$E$2:$E$121,$C83)</f>
        <v>44</v>
      </c>
      <c r="H83" s="12">
        <f>SUMIFS(TeamPerf!J$2:J$121,TeamPerf!$C$2:$C$121,$A83,TeamPerf!$A$2:$A$121,$B83,TeamPerf!$E$2:$E$121,$C83)</f>
        <v>5.39</v>
      </c>
      <c r="I83" s="12">
        <f>SUMIFS(TeamPerf!K$2:K$121,TeamPerf!$C$2:$C$121,$A83,TeamPerf!$A$2:$A$121,$B83,TeamPerf!$E$2:$E$121,$C83)</f>
        <v>1346</v>
      </c>
      <c r="J83" s="12">
        <f>SUMIFS(TeamPerf!L$2:L$121,TeamPerf!$C$2:$C$121,$A83,TeamPerf!$A$2:$A$121,$B83,TeamPerf!$E$2:$E$121,$C83)</f>
        <v>183.16</v>
      </c>
      <c r="K83" s="12">
        <f>SUMIFS(TeamPerf!M$2:M$121,TeamPerf!$C$2:$C$121,$A83,TeamPerf!$A$2:$A$121,$B83,TeamPerf!$E$2:$E$121,$C83)</f>
        <v>718</v>
      </c>
      <c r="L83" s="12">
        <f>SUMIFS(TeamPerf!T$2:T$121,TeamPerf!$C$2:$C$121,$A83,TeamPerf!$A$2:$A$121,$B83,TeamPerf!$E$2:$E$121,$C83)</f>
        <v>123</v>
      </c>
      <c r="M83" s="12">
        <f>SUMIFS(TeamPerf!U$2:U$121,TeamPerf!$C$2:$C$121,$A83,TeamPerf!$A$2:$A$121,$B83,TeamPerf!$E$2:$E$121,$C83)</f>
        <v>87</v>
      </c>
      <c r="N83" s="52"/>
    </row>
    <row r="84" spans="1:14" x14ac:dyDescent="0.2">
      <c r="A84" t="s">
        <v>21</v>
      </c>
      <c r="B84" s="4" t="s">
        <v>49</v>
      </c>
      <c r="C84" s="6" t="s">
        <v>31</v>
      </c>
      <c r="D84" s="12">
        <f>SUMIFS(TeamPerf!F$2:F$121,TeamPerf!$C$2:$C$121,$A84,TeamPerf!$A$2:$A$121,$B84,TeamPerf!$E$2:$E$121,$C84)</f>
        <v>14.5</v>
      </c>
      <c r="E84" s="12">
        <f>SUMIFS(TeamPerf!G$2:G$121,TeamPerf!$C$2:$C$121,$A84,TeamPerf!$A$2:$A$121,$B84,TeamPerf!$E$2:$E$121,$C84)</f>
        <v>12.5</v>
      </c>
      <c r="F84" s="12">
        <f>SUMIFS(TeamPerf!H$2:H$121,TeamPerf!$C$2:$C$121,$A84,TeamPerf!$A$2:$A$121,$B84,TeamPerf!$E$2:$E$121,$C84)</f>
        <v>0.4</v>
      </c>
      <c r="G84" s="12">
        <f>SUMIFS(TeamPerf!I$2:I$121,TeamPerf!$C$2:$C$121,$A84,TeamPerf!$A$2:$A$121,$B84,TeamPerf!$E$2:$E$121,$C84)</f>
        <v>40</v>
      </c>
      <c r="H84" s="12">
        <f>SUMIFS(TeamPerf!J$2:J$121,TeamPerf!$C$2:$C$121,$A84,TeamPerf!$A$2:$A$121,$B84,TeamPerf!$E$2:$E$121,$C84)</f>
        <v>5.49</v>
      </c>
      <c r="I84" s="12">
        <f>SUMIFS(TeamPerf!K$2:K$121,TeamPerf!$C$2:$C$121,$A84,TeamPerf!$A$2:$A$121,$B84,TeamPerf!$E$2:$E$121,$C84)</f>
        <v>1360</v>
      </c>
      <c r="J84" s="12">
        <f>SUMIFS(TeamPerf!L$2:L$121,TeamPerf!$C$2:$C$121,$A84,TeamPerf!$A$2:$A$121,$B84,TeamPerf!$E$2:$E$121,$C84)</f>
        <v>186.51</v>
      </c>
      <c r="K84" s="12">
        <f>SUMIFS(TeamPerf!M$2:M$121,TeamPerf!$C$2:$C$121,$A84,TeamPerf!$A$2:$A$121,$B84,TeamPerf!$E$2:$E$121,$C84)</f>
        <v>732</v>
      </c>
      <c r="L84" s="12">
        <f>SUMIFS(TeamPerf!T$2:T$121,TeamPerf!$C$2:$C$121,$A84,TeamPerf!$A$2:$A$121,$B84,TeamPerf!$E$2:$E$121,$C84)</f>
        <v>120</v>
      </c>
      <c r="M84" s="12">
        <f>SUMIFS(TeamPerf!U$2:U$121,TeamPerf!$C$2:$C$121,$A84,TeamPerf!$A$2:$A$121,$B84,TeamPerf!$E$2:$E$121,$C84)</f>
        <v>92</v>
      </c>
      <c r="N84" s="52"/>
    </row>
    <row r="85" spans="1:14" x14ac:dyDescent="0.2">
      <c r="A85" t="s">
        <v>21</v>
      </c>
      <c r="B85" s="4" t="s">
        <v>60</v>
      </c>
      <c r="C85" s="6" t="s">
        <v>31</v>
      </c>
      <c r="D85" s="12">
        <f>SUMIFS(TeamPerf!F$2:F$121,TeamPerf!$C$2:$C$121,$A85,TeamPerf!$A$2:$A$121,$B85,TeamPerf!$E$2:$E$121,$C85)</f>
        <v>7.6</v>
      </c>
      <c r="E85" s="12">
        <f>SUMIFS(TeamPerf!G$2:G$121,TeamPerf!$C$2:$C$121,$A85,TeamPerf!$A$2:$A$121,$B85,TeamPerf!$E$2:$E$121,$C85)</f>
        <v>6.6</v>
      </c>
      <c r="F85" s="12">
        <f>SUMIFS(TeamPerf!H$2:H$121,TeamPerf!$C$2:$C$121,$A85,TeamPerf!$A$2:$A$121,$B85,TeamPerf!$E$2:$E$121,$C85)</f>
        <v>0.2</v>
      </c>
      <c r="G85" s="12">
        <f>SUMIFS(TeamPerf!I$2:I$121,TeamPerf!$C$2:$C$121,$A85,TeamPerf!$A$2:$A$121,$B85,TeamPerf!$E$2:$E$121,$C85)</f>
        <v>19</v>
      </c>
      <c r="H85" s="12">
        <f>SUMIFS(TeamPerf!J$2:J$121,TeamPerf!$C$2:$C$121,$A85,TeamPerf!$A$2:$A$121,$B85,TeamPerf!$E$2:$E$121,$C85)</f>
        <v>2.5</v>
      </c>
      <c r="I85" s="12">
        <f>SUMIFS(TeamPerf!K$2:K$121,TeamPerf!$C$2:$C$121,$A85,TeamPerf!$A$2:$A$121,$B85,TeamPerf!$E$2:$E$121,$C85)</f>
        <v>646</v>
      </c>
      <c r="J85" s="12">
        <f>SUMIFS(TeamPerf!L$2:L$121,TeamPerf!$C$2:$C$121,$A85,TeamPerf!$A$2:$A$121,$B85,TeamPerf!$E$2:$E$121,$C85)</f>
        <v>85</v>
      </c>
      <c r="K85" s="12">
        <f>SUMIFS(TeamPerf!M$2:M$121,TeamPerf!$C$2:$C$121,$A85,TeamPerf!$A$2:$A$121,$B85,TeamPerf!$E$2:$E$121,$C85)</f>
        <v>324</v>
      </c>
      <c r="L85" s="12">
        <f>SUMIFS(TeamPerf!T$2:T$121,TeamPerf!$C$2:$C$121,$A85,TeamPerf!$A$2:$A$121,$B85,TeamPerf!$E$2:$E$121,$C85)</f>
        <v>58</v>
      </c>
      <c r="M85" s="12">
        <f>SUMIFS(TeamPerf!U$2:U$121,TeamPerf!$C$2:$C$121,$A85,TeamPerf!$A$2:$A$121,$B85,TeamPerf!$E$2:$E$121,$C85)</f>
        <v>53</v>
      </c>
      <c r="N85" s="52"/>
    </row>
    <row r="86" spans="1:14" x14ac:dyDescent="0.2">
      <c r="A86" t="s">
        <v>21</v>
      </c>
      <c r="B86" s="4" t="s">
        <v>71</v>
      </c>
      <c r="C86" s="6" t="s">
        <v>31</v>
      </c>
      <c r="D86" s="12">
        <f>SUMIFS(TeamPerf!F$2:F$121,TeamPerf!$C$2:$C$121,$A86,TeamPerf!$A$2:$A$121,$B86,TeamPerf!$E$2:$E$121,$C86)</f>
        <v>14.9</v>
      </c>
      <c r="E86" s="12">
        <f>SUMIFS(TeamPerf!G$2:G$121,TeamPerf!$C$2:$C$121,$A86,TeamPerf!$A$2:$A$121,$B86,TeamPerf!$E$2:$E$121,$C86)</f>
        <v>12.9</v>
      </c>
      <c r="F86" s="12">
        <f>SUMIFS(TeamPerf!H$2:H$121,TeamPerf!$C$2:$C$121,$A86,TeamPerf!$A$2:$A$121,$B86,TeamPerf!$E$2:$E$121,$C86)</f>
        <v>0.4</v>
      </c>
      <c r="G86" s="12">
        <f>SUMIFS(TeamPerf!I$2:I$121,TeamPerf!$C$2:$C$121,$A86,TeamPerf!$A$2:$A$121,$B86,TeamPerf!$E$2:$E$121,$C86)</f>
        <v>45</v>
      </c>
      <c r="H86" s="12">
        <f>SUMIFS(TeamPerf!J$2:J$121,TeamPerf!$C$2:$C$121,$A86,TeamPerf!$A$2:$A$121,$B86,TeamPerf!$E$2:$E$121,$C86)</f>
        <v>6.07</v>
      </c>
      <c r="I86" s="12">
        <f>SUMIFS(TeamPerf!K$2:K$121,TeamPerf!$C$2:$C$121,$A86,TeamPerf!$A$2:$A$121,$B86,TeamPerf!$E$2:$E$121,$C86)</f>
        <v>1530</v>
      </c>
      <c r="J86" s="12">
        <f>SUMIFS(TeamPerf!L$2:L$121,TeamPerf!$C$2:$C$121,$A86,TeamPerf!$A$2:$A$121,$B86,TeamPerf!$E$2:$E$121,$C86)</f>
        <v>206.39</v>
      </c>
      <c r="K86" s="12">
        <f>SUMIFS(TeamPerf!M$2:M$121,TeamPerf!$C$2:$C$121,$A86,TeamPerf!$A$2:$A$121,$B86,TeamPerf!$E$2:$E$121,$C86)</f>
        <v>745</v>
      </c>
      <c r="L86" s="12">
        <f>SUMIFS(TeamPerf!T$2:T$121,TeamPerf!$C$2:$C$121,$A86,TeamPerf!$A$2:$A$121,$B86,TeamPerf!$E$2:$E$121,$C86)</f>
        <v>127</v>
      </c>
      <c r="M86" s="12">
        <f>SUMIFS(TeamPerf!U$2:U$121,TeamPerf!$C$2:$C$121,$A86,TeamPerf!$A$2:$A$121,$B86,TeamPerf!$E$2:$E$121,$C86)</f>
        <v>97</v>
      </c>
      <c r="N86" s="52"/>
    </row>
    <row r="87" spans="1:14" x14ac:dyDescent="0.2">
      <c r="A87" t="s">
        <v>21</v>
      </c>
      <c r="B87" s="4" t="s">
        <v>82</v>
      </c>
      <c r="C87" s="6" t="s">
        <v>31</v>
      </c>
      <c r="D87" s="12">
        <f>SUMIFS(TeamPerf!F$2:F$121,TeamPerf!$C$2:$C$121,$A87,TeamPerf!$A$2:$A$121,$B87,TeamPerf!$E$2:$E$121,$C87)</f>
        <v>15.5</v>
      </c>
      <c r="E87" s="12">
        <f>SUMIFS(TeamPerf!G$2:G$121,TeamPerf!$C$2:$C$121,$A87,TeamPerf!$A$2:$A$121,$B87,TeamPerf!$E$2:$E$121,$C87)</f>
        <v>13.5</v>
      </c>
      <c r="F87" s="12">
        <f>SUMIFS(TeamPerf!H$2:H$121,TeamPerf!$C$2:$C$121,$A87,TeamPerf!$A$2:$A$121,$B87,TeamPerf!$E$2:$E$121,$C87)</f>
        <v>0.4</v>
      </c>
      <c r="G87" s="12">
        <f>SUMIFS(TeamPerf!I$2:I$121,TeamPerf!$C$2:$C$121,$A87,TeamPerf!$A$2:$A$121,$B87,TeamPerf!$E$2:$E$121,$C87)</f>
        <v>31</v>
      </c>
      <c r="H87" s="12">
        <f>SUMIFS(TeamPerf!J$2:J$121,TeamPerf!$C$2:$C$121,$A87,TeamPerf!$A$2:$A$121,$B87,TeamPerf!$E$2:$E$121,$C87)</f>
        <v>4.01</v>
      </c>
      <c r="I87" s="12">
        <f>SUMIFS(TeamPerf!K$2:K$121,TeamPerf!$C$2:$C$121,$A87,TeamPerf!$A$2:$A$121,$B87,TeamPerf!$E$2:$E$121,$C87)</f>
        <v>1054</v>
      </c>
      <c r="J87" s="12">
        <f>SUMIFS(TeamPerf!L$2:L$121,TeamPerf!$C$2:$C$121,$A87,TeamPerf!$A$2:$A$121,$B87,TeamPerf!$E$2:$E$121,$C87)</f>
        <v>136.13999999999999</v>
      </c>
      <c r="K87" s="12">
        <f>SUMIFS(TeamPerf!M$2:M$121,TeamPerf!$C$2:$C$121,$A87,TeamPerf!$A$2:$A$121,$B87,TeamPerf!$E$2:$E$121,$C87)</f>
        <v>693</v>
      </c>
      <c r="L87" s="12">
        <f>SUMIFS(TeamPerf!T$2:T$121,TeamPerf!$C$2:$C$121,$A87,TeamPerf!$A$2:$A$121,$B87,TeamPerf!$E$2:$E$121,$C87)</f>
        <v>118</v>
      </c>
      <c r="M87" s="12">
        <f>SUMIFS(TeamPerf!U$2:U$121,TeamPerf!$C$2:$C$121,$A87,TeamPerf!$A$2:$A$121,$B87,TeamPerf!$E$2:$E$121,$C87)</f>
        <v>88</v>
      </c>
      <c r="N87" s="52"/>
    </row>
    <row r="88" spans="1:14" x14ac:dyDescent="0.2">
      <c r="A88" t="s">
        <v>21</v>
      </c>
      <c r="B88" s="4" t="s">
        <v>93</v>
      </c>
      <c r="C88" s="6" t="s">
        <v>31</v>
      </c>
      <c r="D88" s="12">
        <f>SUMIFS(TeamPerf!F$2:F$121,TeamPerf!$C$2:$C$121,$A88,TeamPerf!$A$2:$A$121,$B88,TeamPerf!$E$2:$E$121,$C88)</f>
        <v>7.3</v>
      </c>
      <c r="E88" s="12">
        <f>SUMIFS(TeamPerf!G$2:G$121,TeamPerf!$C$2:$C$121,$A88,TeamPerf!$A$2:$A$121,$B88,TeamPerf!$E$2:$E$121,$C88)</f>
        <v>6.3</v>
      </c>
      <c r="F88" s="12">
        <f>SUMIFS(TeamPerf!H$2:H$121,TeamPerf!$C$2:$C$121,$A88,TeamPerf!$A$2:$A$121,$B88,TeamPerf!$E$2:$E$121,$C88)</f>
        <v>0.2</v>
      </c>
      <c r="G88" s="12">
        <f>SUMIFS(TeamPerf!I$2:I$121,TeamPerf!$C$2:$C$121,$A88,TeamPerf!$A$2:$A$121,$B88,TeamPerf!$E$2:$E$121,$C88)</f>
        <v>19</v>
      </c>
      <c r="H88" s="12">
        <f>SUMIFS(TeamPerf!J$2:J$121,TeamPerf!$C$2:$C$121,$A88,TeamPerf!$A$2:$A$121,$B88,TeamPerf!$E$2:$E$121,$C88)</f>
        <v>2.6</v>
      </c>
      <c r="I88" s="12">
        <f>SUMIFS(TeamPerf!K$2:K$121,TeamPerf!$C$2:$C$121,$A88,TeamPerf!$A$2:$A$121,$B88,TeamPerf!$E$2:$E$121,$C88)</f>
        <v>646</v>
      </c>
      <c r="J88" s="12">
        <f>SUMIFS(TeamPerf!L$2:L$121,TeamPerf!$C$2:$C$121,$A88,TeamPerf!$A$2:$A$121,$B88,TeamPerf!$E$2:$E$121,$C88)</f>
        <v>88.49</v>
      </c>
      <c r="K88" s="12">
        <f>SUMIFS(TeamPerf!M$2:M$121,TeamPerf!$C$2:$C$121,$A88,TeamPerf!$A$2:$A$121,$B88,TeamPerf!$E$2:$E$121,$C88)</f>
        <v>330</v>
      </c>
      <c r="L88" s="12">
        <f>SUMIFS(TeamPerf!T$2:T$121,TeamPerf!$C$2:$C$121,$A88,TeamPerf!$A$2:$A$121,$B88,TeamPerf!$E$2:$E$121,$C88)</f>
        <v>63</v>
      </c>
      <c r="M88" s="12">
        <f>SUMIFS(TeamPerf!U$2:U$121,TeamPerf!$C$2:$C$121,$A88,TeamPerf!$A$2:$A$121,$B88,TeamPerf!$E$2:$E$121,$C88)</f>
        <v>53</v>
      </c>
      <c r="N88" s="52"/>
    </row>
    <row r="89" spans="1:14" x14ac:dyDescent="0.2">
      <c r="A89" t="s">
        <v>21</v>
      </c>
      <c r="B89" s="4" t="s">
        <v>104</v>
      </c>
      <c r="C89" s="6" t="s">
        <v>31</v>
      </c>
      <c r="D89" s="12">
        <f>SUMIFS(TeamPerf!F$2:F$121,TeamPerf!$C$2:$C$121,$A89,TeamPerf!$A$2:$A$121,$B89,TeamPerf!$E$2:$E$121,$C89)</f>
        <v>16.3</v>
      </c>
      <c r="E89" s="12">
        <f>SUMIFS(TeamPerf!G$2:G$121,TeamPerf!$C$2:$C$121,$A89,TeamPerf!$A$2:$A$121,$B89,TeamPerf!$E$2:$E$121,$C89)</f>
        <v>14.3</v>
      </c>
      <c r="F89" s="12">
        <f>SUMIFS(TeamPerf!H$2:H$121,TeamPerf!$C$2:$C$121,$A89,TeamPerf!$A$2:$A$121,$B89,TeamPerf!$E$2:$E$121,$C89)</f>
        <v>0.4</v>
      </c>
      <c r="G89" s="12">
        <f>SUMIFS(TeamPerf!I$2:I$121,TeamPerf!$C$2:$C$121,$A89,TeamPerf!$A$2:$A$121,$B89,TeamPerf!$E$2:$E$121,$C89)</f>
        <v>39</v>
      </c>
      <c r="H89" s="12">
        <f>SUMIFS(TeamPerf!J$2:J$121,TeamPerf!$C$2:$C$121,$A89,TeamPerf!$A$2:$A$121,$B89,TeamPerf!$E$2:$E$121,$C89)</f>
        <v>4.8099999999999996</v>
      </c>
      <c r="I89" s="12">
        <f>SUMIFS(TeamPerf!K$2:K$121,TeamPerf!$C$2:$C$121,$A89,TeamPerf!$A$2:$A$121,$B89,TeamPerf!$E$2:$E$121,$C89)</f>
        <v>1326</v>
      </c>
      <c r="J89" s="12">
        <f>SUMIFS(TeamPerf!L$2:L$121,TeamPerf!$C$2:$C$121,$A89,TeamPerf!$A$2:$A$121,$B89,TeamPerf!$E$2:$E$121,$C89)</f>
        <v>163.29000000000002</v>
      </c>
      <c r="K89" s="12">
        <f>SUMIFS(TeamPerf!M$2:M$121,TeamPerf!$C$2:$C$121,$A89,TeamPerf!$A$2:$A$121,$B89,TeamPerf!$E$2:$E$121,$C89)</f>
        <v>762</v>
      </c>
      <c r="L89" s="12">
        <f>SUMIFS(TeamPerf!T$2:T$121,TeamPerf!$C$2:$C$121,$A89,TeamPerf!$A$2:$A$121,$B89,TeamPerf!$E$2:$E$121,$C89)</f>
        <v>121</v>
      </c>
      <c r="M89" s="12">
        <f>SUMIFS(TeamPerf!U$2:U$121,TeamPerf!$C$2:$C$121,$A89,TeamPerf!$A$2:$A$121,$B89,TeamPerf!$E$2:$E$121,$C89)</f>
        <v>96</v>
      </c>
      <c r="N89" s="52"/>
    </row>
    <row r="90" spans="1:14" x14ac:dyDescent="0.2">
      <c r="A90" t="s">
        <v>21</v>
      </c>
      <c r="B90" s="4" t="s">
        <v>115</v>
      </c>
      <c r="C90" s="6" t="s">
        <v>31</v>
      </c>
      <c r="D90" s="12">
        <f>SUMIFS(TeamPerf!F$2:F$121,TeamPerf!$C$2:$C$121,$A90,TeamPerf!$A$2:$A$121,$B90,TeamPerf!$E$2:$E$121,$C90)</f>
        <v>14.5</v>
      </c>
      <c r="E90" s="12">
        <f>SUMIFS(TeamPerf!G$2:G$121,TeamPerf!$C$2:$C$121,$A90,TeamPerf!$A$2:$A$121,$B90,TeamPerf!$E$2:$E$121,$C90)</f>
        <v>12.5</v>
      </c>
      <c r="F90" s="12">
        <f>SUMIFS(TeamPerf!H$2:H$121,TeamPerf!$C$2:$C$121,$A90,TeamPerf!$A$2:$A$121,$B90,TeamPerf!$E$2:$E$121,$C90)</f>
        <v>0.4</v>
      </c>
      <c r="G90" s="12">
        <f>SUMIFS(TeamPerf!I$2:I$121,TeamPerf!$C$2:$C$121,$A90,TeamPerf!$A$2:$A$121,$B90,TeamPerf!$E$2:$E$121,$C90)</f>
        <v>40</v>
      </c>
      <c r="H90" s="12">
        <f>SUMIFS(TeamPerf!J$2:J$121,TeamPerf!$C$2:$C$121,$A90,TeamPerf!$A$2:$A$121,$B90,TeamPerf!$E$2:$E$121,$C90)</f>
        <v>5.5600000000000005</v>
      </c>
      <c r="I90" s="12">
        <f>SUMIFS(TeamPerf!K$2:K$121,TeamPerf!$C$2:$C$121,$A90,TeamPerf!$A$2:$A$121,$B90,TeamPerf!$E$2:$E$121,$C90)</f>
        <v>1360</v>
      </c>
      <c r="J90" s="12">
        <f>SUMIFS(TeamPerf!L$2:L$121,TeamPerf!$C$2:$C$121,$A90,TeamPerf!$A$2:$A$121,$B90,TeamPerf!$E$2:$E$121,$C90)</f>
        <v>188.77999999999997</v>
      </c>
      <c r="K90" s="12">
        <f>SUMIFS(TeamPerf!M$2:M$121,TeamPerf!$C$2:$C$121,$A90,TeamPerf!$A$2:$A$121,$B90,TeamPerf!$E$2:$E$121,$C90)</f>
        <v>716</v>
      </c>
      <c r="L90" s="12">
        <f>SUMIFS(TeamPerf!T$2:T$121,TeamPerf!$C$2:$C$121,$A90,TeamPerf!$A$2:$A$121,$B90,TeamPerf!$E$2:$E$121,$C90)</f>
        <v>125</v>
      </c>
      <c r="M90" s="12">
        <f>SUMIFS(TeamPerf!U$2:U$121,TeamPerf!$C$2:$C$121,$A90,TeamPerf!$A$2:$A$121,$B90,TeamPerf!$E$2:$E$121,$C90)</f>
        <v>95</v>
      </c>
      <c r="N90" s="52"/>
    </row>
    <row r="91" spans="1:14" x14ac:dyDescent="0.2">
      <c r="A91" t="s">
        <v>21</v>
      </c>
      <c r="B91" s="4" t="s">
        <v>127</v>
      </c>
      <c r="C91" s="6" t="s">
        <v>31</v>
      </c>
      <c r="D91" s="12">
        <f>SUMIFS(TeamPerf!F$2:F$121,TeamPerf!$C$2:$C$121,$A91,TeamPerf!$A$2:$A$121,$B91,TeamPerf!$E$2:$E$121,$C91)</f>
        <v>15.2</v>
      </c>
      <c r="E91" s="12">
        <f>SUMIFS(TeamPerf!G$2:G$121,TeamPerf!$C$2:$C$121,$A91,TeamPerf!$A$2:$A$121,$B91,TeamPerf!$E$2:$E$121,$C91)</f>
        <v>13.2</v>
      </c>
      <c r="F91" s="12">
        <f>SUMIFS(TeamPerf!H$2:H$121,TeamPerf!$C$2:$C$121,$A91,TeamPerf!$A$2:$A$121,$B91,TeamPerf!$E$2:$E$121,$C91)</f>
        <v>0.4</v>
      </c>
      <c r="G91" s="12">
        <f>SUMIFS(TeamPerf!I$2:I$121,TeamPerf!$C$2:$C$121,$A91,TeamPerf!$A$2:$A$121,$B91,TeamPerf!$E$2:$E$121,$C91)</f>
        <v>30</v>
      </c>
      <c r="H91" s="12">
        <f>SUMIFS(TeamPerf!J$2:J$121,TeamPerf!$C$2:$C$121,$A91,TeamPerf!$A$2:$A$121,$B91,TeamPerf!$E$2:$E$121,$C91)</f>
        <v>3.94</v>
      </c>
      <c r="I91" s="12">
        <f>SUMIFS(TeamPerf!K$2:K$121,TeamPerf!$C$2:$C$121,$A91,TeamPerf!$A$2:$A$121,$B91,TeamPerf!$E$2:$E$121,$C91)</f>
        <v>1210</v>
      </c>
      <c r="J91" s="12">
        <f>SUMIFS(TeamPerf!L$2:L$121,TeamPerf!$C$2:$C$121,$A91,TeamPerf!$A$2:$A$121,$B91,TeamPerf!$E$2:$E$121,$C91)</f>
        <v>159.21052631578948</v>
      </c>
      <c r="K91" s="12">
        <f>SUMIFS(TeamPerf!M$2:M$121,TeamPerf!$C$2:$C$121,$A91,TeamPerf!$A$2:$A$121,$B91,TeamPerf!$E$2:$E$121,$C91)</f>
        <v>768</v>
      </c>
      <c r="L91" s="12">
        <f>SUMIFS(TeamPerf!T$2:T$121,TeamPerf!$C$2:$C$121,$A91,TeamPerf!$A$2:$A$121,$B91,TeamPerf!$E$2:$E$121,$C91)</f>
        <v>116</v>
      </c>
      <c r="M91" s="12">
        <f>SUMIFS(TeamPerf!U$2:U$121,TeamPerf!$C$2:$C$121,$A91,TeamPerf!$A$2:$A$121,$B91,TeamPerf!$E$2:$E$121,$C91)</f>
        <v>100</v>
      </c>
      <c r="N91" s="52"/>
    </row>
    <row r="92" spans="1:14" x14ac:dyDescent="0.2">
      <c r="A92" t="s">
        <v>24</v>
      </c>
      <c r="B92" s="4" t="s">
        <v>19</v>
      </c>
      <c r="C92" s="6" t="s">
        <v>31</v>
      </c>
      <c r="D92" s="12">
        <f>SUMIFS(TeamPerf!F$2:F$121,TeamPerf!$C$2:$C$121,$A92,TeamPerf!$A$2:$A$121,$B92,TeamPerf!$E$2:$E$121,$C92)</f>
        <v>0</v>
      </c>
      <c r="E92" s="12">
        <f>SUMIFS(TeamPerf!G$2:G$121,TeamPerf!$C$2:$C$121,$A92,TeamPerf!$A$2:$A$121,$B92,TeamPerf!$E$2:$E$121,$C92)</f>
        <v>0</v>
      </c>
      <c r="F92" s="12">
        <f>SUMIFS(TeamPerf!H$2:H$121,TeamPerf!$C$2:$C$121,$A92,TeamPerf!$A$2:$A$121,$B92,TeamPerf!$E$2:$E$121,$C92)</f>
        <v>0</v>
      </c>
      <c r="G92" s="12">
        <f>SUMIFS(TeamPerf!I$2:I$121,TeamPerf!$C$2:$C$121,$A92,TeamPerf!$A$2:$A$121,$B92,TeamPerf!$E$2:$E$121,$C92)</f>
        <v>0</v>
      </c>
      <c r="H92" s="12">
        <f>SUMIFS(TeamPerf!J$2:J$121,TeamPerf!$C$2:$C$121,$A92,TeamPerf!$A$2:$A$121,$B92,TeamPerf!$E$2:$E$121,$C92)</f>
        <v>0</v>
      </c>
      <c r="I92" s="12">
        <f>SUMIFS(TeamPerf!K$2:K$121,TeamPerf!$C$2:$C$121,$A92,TeamPerf!$A$2:$A$121,$B92,TeamPerf!$E$2:$E$121,$C92)</f>
        <v>0</v>
      </c>
      <c r="J92" s="12">
        <f>SUMIFS(TeamPerf!L$2:L$121,TeamPerf!$C$2:$C$121,$A92,TeamPerf!$A$2:$A$121,$B92,TeamPerf!$E$2:$E$121,$C92)</f>
        <v>0</v>
      </c>
      <c r="K92" s="12">
        <f>SUMIFS(TeamPerf!M$2:M$121,TeamPerf!$C$2:$C$121,$A92,TeamPerf!$A$2:$A$121,$B92,TeamPerf!$E$2:$E$121,$C92)</f>
        <v>0</v>
      </c>
      <c r="L92" s="12">
        <f>SUMIFS(TeamPerf!T$2:T$121,TeamPerf!$C$2:$C$121,$A92,TeamPerf!$A$2:$A$121,$B92,TeamPerf!$E$2:$E$121,$C92)</f>
        <v>0</v>
      </c>
      <c r="M92" s="12">
        <f>SUMIFS(TeamPerf!U$2:U$121,TeamPerf!$C$2:$C$121,$A92,TeamPerf!$A$2:$A$121,$B92,TeamPerf!$E$2:$E$121,$C92)</f>
        <v>0</v>
      </c>
      <c r="N92" s="52"/>
    </row>
    <row r="93" spans="1:14" x14ac:dyDescent="0.2">
      <c r="A93" t="s">
        <v>24</v>
      </c>
      <c r="B93" s="4" t="s">
        <v>38</v>
      </c>
      <c r="C93" s="6" t="s">
        <v>31</v>
      </c>
      <c r="D93" s="12">
        <f>SUMIFS(TeamPerf!F$2:F$121,TeamPerf!$C$2:$C$121,$A93,TeamPerf!$A$2:$A$121,$B93,TeamPerf!$E$2:$E$121,$C93)</f>
        <v>8</v>
      </c>
      <c r="E93" s="12">
        <f>SUMIFS(TeamPerf!G$2:G$121,TeamPerf!$C$2:$C$121,$A93,TeamPerf!$A$2:$A$121,$B93,TeamPerf!$E$2:$E$121,$C93)</f>
        <v>6</v>
      </c>
      <c r="F93" s="12">
        <f>SUMIFS(TeamPerf!H$2:H$121,TeamPerf!$C$2:$C$121,$A93,TeamPerf!$A$2:$A$121,$B93,TeamPerf!$E$2:$E$121,$C93)</f>
        <v>1.2</v>
      </c>
      <c r="G93" s="12">
        <f>SUMIFS(TeamPerf!I$2:I$121,TeamPerf!$C$2:$C$121,$A93,TeamPerf!$A$2:$A$121,$B93,TeamPerf!$E$2:$E$121,$C93)</f>
        <v>50</v>
      </c>
      <c r="H93" s="12">
        <f>SUMIFS(TeamPerf!J$2:J$121,TeamPerf!$C$2:$C$121,$A93,TeamPerf!$A$2:$A$121,$B93,TeamPerf!$E$2:$E$121,$C93)</f>
        <v>3</v>
      </c>
      <c r="I93" s="12">
        <f>SUMIFS(TeamPerf!K$2:K$121,TeamPerf!$C$2:$C$121,$A93,TeamPerf!$A$2:$A$121,$B93,TeamPerf!$E$2:$E$121,$C93)</f>
        <v>800</v>
      </c>
      <c r="J93" s="12">
        <f>SUMIFS(TeamPerf!L$2:L$121,TeamPerf!$C$2:$C$121,$A93,TeamPerf!$A$2:$A$121,$B93,TeamPerf!$E$2:$E$121,$C93)</f>
        <v>100</v>
      </c>
      <c r="K93" s="12">
        <f>SUMIFS(TeamPerf!M$2:M$121,TeamPerf!$C$2:$C$121,$A93,TeamPerf!$A$2:$A$121,$B93,TeamPerf!$E$2:$E$121,$C93)</f>
        <v>333</v>
      </c>
      <c r="L93" s="12">
        <f>SUMIFS(TeamPerf!T$2:T$121,TeamPerf!$C$2:$C$121,$A93,TeamPerf!$A$2:$A$121,$B93,TeamPerf!$E$2:$E$121,$C93)</f>
        <v>80</v>
      </c>
      <c r="M93" s="12">
        <f>SUMIFS(TeamPerf!U$2:U$121,TeamPerf!$C$2:$C$121,$A93,TeamPerf!$A$2:$A$121,$B93,TeamPerf!$E$2:$E$121,$C93)</f>
        <v>30</v>
      </c>
      <c r="N93" s="52"/>
    </row>
    <row r="94" spans="1:14" x14ac:dyDescent="0.2">
      <c r="A94" t="s">
        <v>24</v>
      </c>
      <c r="B94" s="4" t="s">
        <v>49</v>
      </c>
      <c r="C94" s="6" t="s">
        <v>31</v>
      </c>
      <c r="D94" s="12">
        <f>SUMIFS(TeamPerf!F$2:F$121,TeamPerf!$C$2:$C$121,$A94,TeamPerf!$A$2:$A$121,$B94,TeamPerf!$E$2:$E$121,$C94)</f>
        <v>4</v>
      </c>
      <c r="E94" s="12">
        <f>SUMIFS(TeamPerf!G$2:G$121,TeamPerf!$C$2:$C$121,$A94,TeamPerf!$A$2:$A$121,$B94,TeamPerf!$E$2:$E$121,$C94)</f>
        <v>3</v>
      </c>
      <c r="F94" s="12">
        <f>SUMIFS(TeamPerf!H$2:H$121,TeamPerf!$C$2:$C$121,$A94,TeamPerf!$A$2:$A$121,$B94,TeamPerf!$E$2:$E$121,$C94)</f>
        <v>0.5</v>
      </c>
      <c r="G94" s="12">
        <f>SUMIFS(TeamPerf!I$2:I$121,TeamPerf!$C$2:$C$121,$A94,TeamPerf!$A$2:$A$121,$B94,TeamPerf!$E$2:$E$121,$C94)</f>
        <v>55</v>
      </c>
      <c r="H94" s="12">
        <f>SUMIFS(TeamPerf!J$2:J$121,TeamPerf!$C$2:$C$121,$A94,TeamPerf!$A$2:$A$121,$B94,TeamPerf!$E$2:$E$121,$C94)</f>
        <v>3</v>
      </c>
      <c r="I94" s="12">
        <f>SUMIFS(TeamPerf!K$2:K$121,TeamPerf!$C$2:$C$121,$A94,TeamPerf!$A$2:$A$121,$B94,TeamPerf!$E$2:$E$121,$C94)</f>
        <v>800</v>
      </c>
      <c r="J94" s="12">
        <f>SUMIFS(TeamPerf!L$2:L$121,TeamPerf!$C$2:$C$121,$A94,TeamPerf!$A$2:$A$121,$B94,TeamPerf!$E$2:$E$121,$C94)</f>
        <v>200</v>
      </c>
      <c r="K94" s="12">
        <f>SUMIFS(TeamPerf!M$2:M$121,TeamPerf!$C$2:$C$121,$A94,TeamPerf!$A$2:$A$121,$B94,TeamPerf!$E$2:$E$121,$C94)</f>
        <v>500</v>
      </c>
      <c r="L94" s="12">
        <f>SUMIFS(TeamPerf!T$2:T$121,TeamPerf!$C$2:$C$121,$A94,TeamPerf!$A$2:$A$121,$B94,TeamPerf!$E$2:$E$121,$C94)</f>
        <v>80</v>
      </c>
      <c r="M94" s="12">
        <f>SUMIFS(TeamPerf!U$2:U$121,TeamPerf!$C$2:$C$121,$A94,TeamPerf!$A$2:$A$121,$B94,TeamPerf!$E$2:$E$121,$C94)</f>
        <v>30</v>
      </c>
      <c r="N94" s="52"/>
    </row>
    <row r="95" spans="1:14" x14ac:dyDescent="0.2">
      <c r="A95" t="s">
        <v>24</v>
      </c>
      <c r="B95" s="4" t="s">
        <v>60</v>
      </c>
      <c r="C95" s="6" t="s">
        <v>31</v>
      </c>
      <c r="D95" s="12">
        <f>SUMIFS(TeamPerf!F$2:F$121,TeamPerf!$C$2:$C$121,$A95,TeamPerf!$A$2:$A$121,$B95,TeamPerf!$E$2:$E$121,$C95)</f>
        <v>0</v>
      </c>
      <c r="E95" s="12">
        <f>SUMIFS(TeamPerf!G$2:G$121,TeamPerf!$C$2:$C$121,$A95,TeamPerf!$A$2:$A$121,$B95,TeamPerf!$E$2:$E$121,$C95)</f>
        <v>0</v>
      </c>
      <c r="F95" s="12">
        <f>SUMIFS(TeamPerf!H$2:H$121,TeamPerf!$C$2:$C$121,$A95,TeamPerf!$A$2:$A$121,$B95,TeamPerf!$E$2:$E$121,$C95)</f>
        <v>0</v>
      </c>
      <c r="G95" s="12">
        <f>SUMIFS(TeamPerf!I$2:I$121,TeamPerf!$C$2:$C$121,$A95,TeamPerf!$A$2:$A$121,$B95,TeamPerf!$E$2:$E$121,$C95)</f>
        <v>0</v>
      </c>
      <c r="H95" s="12">
        <f>SUMIFS(TeamPerf!J$2:J$121,TeamPerf!$C$2:$C$121,$A95,TeamPerf!$A$2:$A$121,$B95,TeamPerf!$E$2:$E$121,$C95)</f>
        <v>0</v>
      </c>
      <c r="I95" s="12">
        <f>SUMIFS(TeamPerf!K$2:K$121,TeamPerf!$C$2:$C$121,$A95,TeamPerf!$A$2:$A$121,$B95,TeamPerf!$E$2:$E$121,$C95)</f>
        <v>0</v>
      </c>
      <c r="J95" s="12">
        <f>SUMIFS(TeamPerf!L$2:L$121,TeamPerf!$C$2:$C$121,$A95,TeamPerf!$A$2:$A$121,$B95,TeamPerf!$E$2:$E$121,$C95)</f>
        <v>0</v>
      </c>
      <c r="K95" s="12">
        <f>SUMIFS(TeamPerf!M$2:M$121,TeamPerf!$C$2:$C$121,$A95,TeamPerf!$A$2:$A$121,$B95,TeamPerf!$E$2:$E$121,$C95)</f>
        <v>0</v>
      </c>
      <c r="L95" s="12">
        <f>SUMIFS(TeamPerf!T$2:T$121,TeamPerf!$C$2:$C$121,$A95,TeamPerf!$A$2:$A$121,$B95,TeamPerf!$E$2:$E$121,$C95)</f>
        <v>0</v>
      </c>
      <c r="M95" s="12">
        <f>SUMIFS(TeamPerf!U$2:U$121,TeamPerf!$C$2:$C$121,$A95,TeamPerf!$A$2:$A$121,$B95,TeamPerf!$E$2:$E$121,$C95)</f>
        <v>0</v>
      </c>
      <c r="N95" s="52"/>
    </row>
    <row r="96" spans="1:14" x14ac:dyDescent="0.2">
      <c r="A96" t="s">
        <v>24</v>
      </c>
      <c r="B96" s="4" t="s">
        <v>71</v>
      </c>
      <c r="C96" s="6" t="s">
        <v>31</v>
      </c>
      <c r="D96" s="12">
        <f>SUMIFS(TeamPerf!F$2:F$121,TeamPerf!$C$2:$C$121,$A96,TeamPerf!$A$2:$A$121,$B96,TeamPerf!$E$2:$E$121,$C96)</f>
        <v>0</v>
      </c>
      <c r="E96" s="12">
        <f>SUMIFS(TeamPerf!G$2:G$121,TeamPerf!$C$2:$C$121,$A96,TeamPerf!$A$2:$A$121,$B96,TeamPerf!$E$2:$E$121,$C96)</f>
        <v>0</v>
      </c>
      <c r="F96" s="12">
        <f>SUMIFS(TeamPerf!H$2:H$121,TeamPerf!$C$2:$C$121,$A96,TeamPerf!$A$2:$A$121,$B96,TeamPerf!$E$2:$E$121,$C96)</f>
        <v>0</v>
      </c>
      <c r="G96" s="12">
        <f>SUMIFS(TeamPerf!I$2:I$121,TeamPerf!$C$2:$C$121,$A96,TeamPerf!$A$2:$A$121,$B96,TeamPerf!$E$2:$E$121,$C96)</f>
        <v>0</v>
      </c>
      <c r="H96" s="12">
        <f>SUMIFS(TeamPerf!J$2:J$121,TeamPerf!$C$2:$C$121,$A96,TeamPerf!$A$2:$A$121,$B96,TeamPerf!$E$2:$E$121,$C96)</f>
        <v>0</v>
      </c>
      <c r="I96" s="12">
        <f>SUMIFS(TeamPerf!K$2:K$121,TeamPerf!$C$2:$C$121,$A96,TeamPerf!$A$2:$A$121,$B96,TeamPerf!$E$2:$E$121,$C96)</f>
        <v>0</v>
      </c>
      <c r="J96" s="12">
        <f>SUMIFS(TeamPerf!L$2:L$121,TeamPerf!$C$2:$C$121,$A96,TeamPerf!$A$2:$A$121,$B96,TeamPerf!$E$2:$E$121,$C96)</f>
        <v>0</v>
      </c>
      <c r="K96" s="12">
        <f>SUMIFS(TeamPerf!M$2:M$121,TeamPerf!$C$2:$C$121,$A96,TeamPerf!$A$2:$A$121,$B96,TeamPerf!$E$2:$E$121,$C96)</f>
        <v>0</v>
      </c>
      <c r="L96" s="12">
        <f>SUMIFS(TeamPerf!T$2:T$121,TeamPerf!$C$2:$C$121,$A96,TeamPerf!$A$2:$A$121,$B96,TeamPerf!$E$2:$E$121,$C96)</f>
        <v>0</v>
      </c>
      <c r="M96" s="12">
        <f>SUMIFS(TeamPerf!U$2:U$121,TeamPerf!$C$2:$C$121,$A96,TeamPerf!$A$2:$A$121,$B96,TeamPerf!$E$2:$E$121,$C96)</f>
        <v>0</v>
      </c>
      <c r="N96" s="52"/>
    </row>
    <row r="97" spans="1:14" x14ac:dyDescent="0.2">
      <c r="A97" t="s">
        <v>24</v>
      </c>
      <c r="B97" s="4" t="s">
        <v>82</v>
      </c>
      <c r="C97" s="6" t="s">
        <v>31</v>
      </c>
      <c r="D97" s="12">
        <f>SUMIFS(TeamPerf!F$2:F$121,TeamPerf!$C$2:$C$121,$A97,TeamPerf!$A$2:$A$121,$B97,TeamPerf!$E$2:$E$121,$C97)</f>
        <v>0</v>
      </c>
      <c r="E97" s="12">
        <f>SUMIFS(TeamPerf!G$2:G$121,TeamPerf!$C$2:$C$121,$A97,TeamPerf!$A$2:$A$121,$B97,TeamPerf!$E$2:$E$121,$C97)</f>
        <v>0</v>
      </c>
      <c r="F97" s="12">
        <f>SUMIFS(TeamPerf!H$2:H$121,TeamPerf!$C$2:$C$121,$A97,TeamPerf!$A$2:$A$121,$B97,TeamPerf!$E$2:$E$121,$C97)</f>
        <v>0</v>
      </c>
      <c r="G97" s="12">
        <f>SUMIFS(TeamPerf!I$2:I$121,TeamPerf!$C$2:$C$121,$A97,TeamPerf!$A$2:$A$121,$B97,TeamPerf!$E$2:$E$121,$C97)</f>
        <v>0</v>
      </c>
      <c r="H97" s="12">
        <f>SUMIFS(TeamPerf!J$2:J$121,TeamPerf!$C$2:$C$121,$A97,TeamPerf!$A$2:$A$121,$B97,TeamPerf!$E$2:$E$121,$C97)</f>
        <v>0</v>
      </c>
      <c r="I97" s="12">
        <f>SUMIFS(TeamPerf!K$2:K$121,TeamPerf!$C$2:$C$121,$A97,TeamPerf!$A$2:$A$121,$B97,TeamPerf!$E$2:$E$121,$C97)</f>
        <v>0</v>
      </c>
      <c r="J97" s="12">
        <f>SUMIFS(TeamPerf!L$2:L$121,TeamPerf!$C$2:$C$121,$A97,TeamPerf!$A$2:$A$121,$B97,TeamPerf!$E$2:$E$121,$C97)</f>
        <v>0</v>
      </c>
      <c r="K97" s="12">
        <f>SUMIFS(TeamPerf!M$2:M$121,TeamPerf!$C$2:$C$121,$A97,TeamPerf!$A$2:$A$121,$B97,TeamPerf!$E$2:$E$121,$C97)</f>
        <v>0</v>
      </c>
      <c r="L97" s="12">
        <f>SUMIFS(TeamPerf!T$2:T$121,TeamPerf!$C$2:$C$121,$A97,TeamPerf!$A$2:$A$121,$B97,TeamPerf!$E$2:$E$121,$C97)</f>
        <v>0</v>
      </c>
      <c r="M97" s="12">
        <f>SUMIFS(TeamPerf!U$2:U$121,TeamPerf!$C$2:$C$121,$A97,TeamPerf!$A$2:$A$121,$B97,TeamPerf!$E$2:$E$121,$C97)</f>
        <v>0</v>
      </c>
      <c r="N97" s="52"/>
    </row>
    <row r="98" spans="1:14" x14ac:dyDescent="0.2">
      <c r="A98" t="s">
        <v>24</v>
      </c>
      <c r="B98" s="4" t="s">
        <v>93</v>
      </c>
      <c r="C98" s="6" t="s">
        <v>31</v>
      </c>
      <c r="D98" s="12">
        <f>SUMIFS(TeamPerf!F$2:F$121,TeamPerf!$C$2:$C$121,$A98,TeamPerf!$A$2:$A$121,$B98,TeamPerf!$E$2:$E$121,$C98)</f>
        <v>0</v>
      </c>
      <c r="E98" s="12">
        <f>SUMIFS(TeamPerf!G$2:G$121,TeamPerf!$C$2:$C$121,$A98,TeamPerf!$A$2:$A$121,$B98,TeamPerf!$E$2:$E$121,$C98)</f>
        <v>0</v>
      </c>
      <c r="F98" s="12">
        <f>SUMIFS(TeamPerf!H$2:H$121,TeamPerf!$C$2:$C$121,$A98,TeamPerf!$A$2:$A$121,$B98,TeamPerf!$E$2:$E$121,$C98)</f>
        <v>0</v>
      </c>
      <c r="G98" s="12">
        <f>SUMIFS(TeamPerf!I$2:I$121,TeamPerf!$C$2:$C$121,$A98,TeamPerf!$A$2:$A$121,$B98,TeamPerf!$E$2:$E$121,$C98)</f>
        <v>0</v>
      </c>
      <c r="H98" s="12">
        <f>SUMIFS(TeamPerf!J$2:J$121,TeamPerf!$C$2:$C$121,$A98,TeamPerf!$A$2:$A$121,$B98,TeamPerf!$E$2:$E$121,$C98)</f>
        <v>0</v>
      </c>
      <c r="I98" s="12">
        <f>SUMIFS(TeamPerf!K$2:K$121,TeamPerf!$C$2:$C$121,$A98,TeamPerf!$A$2:$A$121,$B98,TeamPerf!$E$2:$E$121,$C98)</f>
        <v>0</v>
      </c>
      <c r="J98" s="12">
        <f>SUMIFS(TeamPerf!L$2:L$121,TeamPerf!$C$2:$C$121,$A98,TeamPerf!$A$2:$A$121,$B98,TeamPerf!$E$2:$E$121,$C98)</f>
        <v>0</v>
      </c>
      <c r="K98" s="12">
        <f>SUMIFS(TeamPerf!M$2:M$121,TeamPerf!$C$2:$C$121,$A98,TeamPerf!$A$2:$A$121,$B98,TeamPerf!$E$2:$E$121,$C98)</f>
        <v>0</v>
      </c>
      <c r="L98" s="12">
        <f>SUMIFS(TeamPerf!T$2:T$121,TeamPerf!$C$2:$C$121,$A98,TeamPerf!$A$2:$A$121,$B98,TeamPerf!$E$2:$E$121,$C98)</f>
        <v>0</v>
      </c>
      <c r="M98" s="12">
        <f>SUMIFS(TeamPerf!U$2:U$121,TeamPerf!$C$2:$C$121,$A98,TeamPerf!$A$2:$A$121,$B98,TeamPerf!$E$2:$E$121,$C98)</f>
        <v>0</v>
      </c>
      <c r="N98" s="52"/>
    </row>
    <row r="99" spans="1:14" x14ac:dyDescent="0.2">
      <c r="A99" t="s">
        <v>24</v>
      </c>
      <c r="B99" s="4" t="s">
        <v>104</v>
      </c>
      <c r="C99" s="6" t="s">
        <v>31</v>
      </c>
      <c r="D99" s="12">
        <f>SUMIFS(TeamPerf!F$2:F$121,TeamPerf!$C$2:$C$121,$A99,TeamPerf!$A$2:$A$121,$B99,TeamPerf!$E$2:$E$121,$C99)</f>
        <v>0</v>
      </c>
      <c r="E99" s="12">
        <f>SUMIFS(TeamPerf!G$2:G$121,TeamPerf!$C$2:$C$121,$A99,TeamPerf!$A$2:$A$121,$B99,TeamPerf!$E$2:$E$121,$C99)</f>
        <v>0</v>
      </c>
      <c r="F99" s="12">
        <f>SUMIFS(TeamPerf!H$2:H$121,TeamPerf!$C$2:$C$121,$A99,TeamPerf!$A$2:$A$121,$B99,TeamPerf!$E$2:$E$121,$C99)</f>
        <v>0</v>
      </c>
      <c r="G99" s="12">
        <f>SUMIFS(TeamPerf!I$2:I$121,TeamPerf!$C$2:$C$121,$A99,TeamPerf!$A$2:$A$121,$B99,TeamPerf!$E$2:$E$121,$C99)</f>
        <v>0</v>
      </c>
      <c r="H99" s="12">
        <f>SUMIFS(TeamPerf!J$2:J$121,TeamPerf!$C$2:$C$121,$A99,TeamPerf!$A$2:$A$121,$B99,TeamPerf!$E$2:$E$121,$C99)</f>
        <v>0</v>
      </c>
      <c r="I99" s="12">
        <f>SUMIFS(TeamPerf!K$2:K$121,TeamPerf!$C$2:$C$121,$A99,TeamPerf!$A$2:$A$121,$B99,TeamPerf!$E$2:$E$121,$C99)</f>
        <v>0</v>
      </c>
      <c r="J99" s="12">
        <f>SUMIFS(TeamPerf!L$2:L$121,TeamPerf!$C$2:$C$121,$A99,TeamPerf!$A$2:$A$121,$B99,TeamPerf!$E$2:$E$121,$C99)</f>
        <v>0</v>
      </c>
      <c r="K99" s="12">
        <f>SUMIFS(TeamPerf!M$2:M$121,TeamPerf!$C$2:$C$121,$A99,TeamPerf!$A$2:$A$121,$B99,TeamPerf!$E$2:$E$121,$C99)</f>
        <v>0</v>
      </c>
      <c r="L99" s="12">
        <f>SUMIFS(TeamPerf!T$2:T$121,TeamPerf!$C$2:$C$121,$A99,TeamPerf!$A$2:$A$121,$B99,TeamPerf!$E$2:$E$121,$C99)</f>
        <v>0</v>
      </c>
      <c r="M99" s="12">
        <f>SUMIFS(TeamPerf!U$2:U$121,TeamPerf!$C$2:$C$121,$A99,TeamPerf!$A$2:$A$121,$B99,TeamPerf!$E$2:$E$121,$C99)</f>
        <v>0</v>
      </c>
      <c r="N99" s="52"/>
    </row>
    <row r="100" spans="1:14" x14ac:dyDescent="0.2">
      <c r="A100" t="s">
        <v>24</v>
      </c>
      <c r="B100" s="4" t="s">
        <v>115</v>
      </c>
      <c r="C100" s="6" t="s">
        <v>31</v>
      </c>
      <c r="D100" s="12">
        <f>SUMIFS(TeamPerf!F$2:F$121,TeamPerf!$C$2:$C$121,$A100,TeamPerf!$A$2:$A$121,$B100,TeamPerf!$E$2:$E$121,$C100)</f>
        <v>0</v>
      </c>
      <c r="E100" s="12">
        <f>SUMIFS(TeamPerf!G$2:G$121,TeamPerf!$C$2:$C$121,$A100,TeamPerf!$A$2:$A$121,$B100,TeamPerf!$E$2:$E$121,$C100)</f>
        <v>0</v>
      </c>
      <c r="F100" s="12">
        <f>SUMIFS(TeamPerf!H$2:H$121,TeamPerf!$C$2:$C$121,$A100,TeamPerf!$A$2:$A$121,$B100,TeamPerf!$E$2:$E$121,$C100)</f>
        <v>0</v>
      </c>
      <c r="G100" s="12">
        <f>SUMIFS(TeamPerf!I$2:I$121,TeamPerf!$C$2:$C$121,$A100,TeamPerf!$A$2:$A$121,$B100,TeamPerf!$E$2:$E$121,$C100)</f>
        <v>0</v>
      </c>
      <c r="H100" s="12">
        <f>SUMIFS(TeamPerf!J$2:J$121,TeamPerf!$C$2:$C$121,$A100,TeamPerf!$A$2:$A$121,$B100,TeamPerf!$E$2:$E$121,$C100)</f>
        <v>0</v>
      </c>
      <c r="I100" s="12">
        <f>SUMIFS(TeamPerf!K$2:K$121,TeamPerf!$C$2:$C$121,$A100,TeamPerf!$A$2:$A$121,$B100,TeamPerf!$E$2:$E$121,$C100)</f>
        <v>0</v>
      </c>
      <c r="J100" s="12">
        <f>SUMIFS(TeamPerf!L$2:L$121,TeamPerf!$C$2:$C$121,$A100,TeamPerf!$A$2:$A$121,$B100,TeamPerf!$E$2:$E$121,$C100)</f>
        <v>0</v>
      </c>
      <c r="K100" s="12">
        <f>SUMIFS(TeamPerf!M$2:M$121,TeamPerf!$C$2:$C$121,$A100,TeamPerf!$A$2:$A$121,$B100,TeamPerf!$E$2:$E$121,$C100)</f>
        <v>0</v>
      </c>
      <c r="L100" s="12">
        <f>SUMIFS(TeamPerf!T$2:T$121,TeamPerf!$C$2:$C$121,$A100,TeamPerf!$A$2:$A$121,$B100,TeamPerf!$E$2:$E$121,$C100)</f>
        <v>0</v>
      </c>
      <c r="M100" s="12">
        <f>SUMIFS(TeamPerf!U$2:U$121,TeamPerf!$C$2:$C$121,$A100,TeamPerf!$A$2:$A$121,$B100,TeamPerf!$E$2:$E$121,$C100)</f>
        <v>0</v>
      </c>
      <c r="N100" s="52"/>
    </row>
    <row r="101" spans="1:14" x14ac:dyDescent="0.2">
      <c r="A101" t="s">
        <v>24</v>
      </c>
      <c r="B101" s="4" t="s">
        <v>127</v>
      </c>
      <c r="C101" s="6" t="s">
        <v>31</v>
      </c>
      <c r="D101" s="12">
        <f>SUMIFS(TeamPerf!F$2:F$121,TeamPerf!$C$2:$C$121,$A101,TeamPerf!$A$2:$A$121,$B101,TeamPerf!$E$2:$E$121,$C101)</f>
        <v>0</v>
      </c>
      <c r="E101" s="12">
        <f>SUMIFS(TeamPerf!G$2:G$121,TeamPerf!$C$2:$C$121,$A101,TeamPerf!$A$2:$A$121,$B101,TeamPerf!$E$2:$E$121,$C101)</f>
        <v>0</v>
      </c>
      <c r="F101" s="12">
        <f>SUMIFS(TeamPerf!H$2:H$121,TeamPerf!$C$2:$C$121,$A101,TeamPerf!$A$2:$A$121,$B101,TeamPerf!$E$2:$E$121,$C101)</f>
        <v>0</v>
      </c>
      <c r="G101" s="12">
        <f>SUMIFS(TeamPerf!I$2:I$121,TeamPerf!$C$2:$C$121,$A101,TeamPerf!$A$2:$A$121,$B101,TeamPerf!$E$2:$E$121,$C101)</f>
        <v>0</v>
      </c>
      <c r="H101" s="12">
        <f>SUMIFS(TeamPerf!J$2:J$121,TeamPerf!$C$2:$C$121,$A101,TeamPerf!$A$2:$A$121,$B101,TeamPerf!$E$2:$E$121,$C101)</f>
        <v>0</v>
      </c>
      <c r="I101" s="12">
        <f>SUMIFS(TeamPerf!K$2:K$121,TeamPerf!$C$2:$C$121,$A101,TeamPerf!$A$2:$A$121,$B101,TeamPerf!$E$2:$E$121,$C101)</f>
        <v>0</v>
      </c>
      <c r="J101" s="12">
        <f>SUMIFS(TeamPerf!L$2:L$121,TeamPerf!$C$2:$C$121,$A101,TeamPerf!$A$2:$A$121,$B101,TeamPerf!$E$2:$E$121,$C101)</f>
        <v>0</v>
      </c>
      <c r="K101" s="12">
        <f>SUMIFS(TeamPerf!M$2:M$121,TeamPerf!$C$2:$C$121,$A101,TeamPerf!$A$2:$A$121,$B101,TeamPerf!$E$2:$E$121,$C101)</f>
        <v>0</v>
      </c>
      <c r="L101" s="12">
        <f>SUMIFS(TeamPerf!T$2:T$121,TeamPerf!$C$2:$C$121,$A101,TeamPerf!$A$2:$A$121,$B101,TeamPerf!$E$2:$E$121,$C101)</f>
        <v>0</v>
      </c>
      <c r="M101" s="12">
        <f>SUMIFS(TeamPerf!U$2:U$121,TeamPerf!$C$2:$C$121,$A101,TeamPerf!$A$2:$A$121,$B101,TeamPerf!$E$2:$E$121,$C101)</f>
        <v>0</v>
      </c>
      <c r="N101" s="52"/>
    </row>
    <row r="102" spans="1:14" x14ac:dyDescent="0.2">
      <c r="A102" t="s">
        <v>21</v>
      </c>
      <c r="B102" s="4" t="s">
        <v>19</v>
      </c>
      <c r="C102" s="6" t="s">
        <v>33</v>
      </c>
      <c r="D102" s="12">
        <f>SUMIFS(TeamPerf!F$2:F$121,TeamPerf!$C$2:$C$121,$A102,TeamPerf!$A$2:$A$121,$B102,TeamPerf!$E$2:$E$121,$C102)</f>
        <v>0</v>
      </c>
      <c r="E102" s="12">
        <f>SUMIFS(TeamPerf!G$2:G$121,TeamPerf!$C$2:$C$121,$A102,TeamPerf!$A$2:$A$121,$B102,TeamPerf!$E$2:$E$121,$C102)</f>
        <v>0</v>
      </c>
      <c r="F102" s="12">
        <f>SUMIFS(TeamPerf!H$2:H$121,TeamPerf!$C$2:$C$121,$A102,TeamPerf!$A$2:$A$121,$B102,TeamPerf!$E$2:$E$121,$C102)</f>
        <v>0</v>
      </c>
      <c r="G102" s="12">
        <f>SUMIFS(TeamPerf!I$2:I$121,TeamPerf!$C$2:$C$121,$A102,TeamPerf!$A$2:$A$121,$B102,TeamPerf!$E$2:$E$121,$C102)</f>
        <v>0</v>
      </c>
      <c r="H102" s="12">
        <f>SUMIFS(TeamPerf!J$2:J$121,TeamPerf!$C$2:$C$121,$A102,TeamPerf!$A$2:$A$121,$B102,TeamPerf!$E$2:$E$121,$C102)</f>
        <v>0</v>
      </c>
      <c r="I102" s="12">
        <f>SUMIFS(TeamPerf!K$2:K$121,TeamPerf!$C$2:$C$121,$A102,TeamPerf!$A$2:$A$121,$B102,TeamPerf!$E$2:$E$121,$C102)</f>
        <v>0</v>
      </c>
      <c r="J102" s="12">
        <f>SUMIFS(TeamPerf!L$2:L$121,TeamPerf!$C$2:$C$121,$A102,TeamPerf!$A$2:$A$121,$B102,TeamPerf!$E$2:$E$121,$C102)</f>
        <v>0</v>
      </c>
      <c r="K102" s="12">
        <f>SUMIFS(TeamPerf!M$2:M$121,TeamPerf!$C$2:$C$121,$A102,TeamPerf!$A$2:$A$121,$B102,TeamPerf!$E$2:$E$121,$C102)</f>
        <v>0</v>
      </c>
      <c r="L102" s="12">
        <f>SUMIFS(TeamPerf!T$2:T$121,TeamPerf!$C$2:$C$121,$A102,TeamPerf!$A$2:$A$121,$B102,TeamPerf!$E$2:$E$121,$C102)</f>
        <v>0</v>
      </c>
      <c r="M102" s="12">
        <f>SUMIFS(TeamPerf!U$2:U$121,TeamPerf!$C$2:$C$121,$A102,TeamPerf!$A$2:$A$121,$B102,TeamPerf!$E$2:$E$121,$C102)</f>
        <v>0</v>
      </c>
      <c r="N102" s="52"/>
    </row>
    <row r="103" spans="1:14" x14ac:dyDescent="0.2">
      <c r="A103" t="s">
        <v>21</v>
      </c>
      <c r="B103" s="4" t="s">
        <v>38</v>
      </c>
      <c r="C103" s="6" t="s">
        <v>33</v>
      </c>
      <c r="D103" s="12">
        <f>SUMIFS(TeamPerf!F$2:F$121,TeamPerf!$C$2:$C$121,$A103,TeamPerf!$A$2:$A$121,$B103,TeamPerf!$E$2:$E$121,$C103)</f>
        <v>0</v>
      </c>
      <c r="E103" s="12">
        <f>SUMIFS(TeamPerf!G$2:G$121,TeamPerf!$C$2:$C$121,$A103,TeamPerf!$A$2:$A$121,$B103,TeamPerf!$E$2:$E$121,$C103)</f>
        <v>0</v>
      </c>
      <c r="F103" s="12">
        <f>SUMIFS(TeamPerf!H$2:H$121,TeamPerf!$C$2:$C$121,$A103,TeamPerf!$A$2:$A$121,$B103,TeamPerf!$E$2:$E$121,$C103)</f>
        <v>0</v>
      </c>
      <c r="G103" s="12">
        <f>SUMIFS(TeamPerf!I$2:I$121,TeamPerf!$C$2:$C$121,$A103,TeamPerf!$A$2:$A$121,$B103,TeamPerf!$E$2:$E$121,$C103)</f>
        <v>0</v>
      </c>
      <c r="H103" s="12">
        <f>SUMIFS(TeamPerf!J$2:J$121,TeamPerf!$C$2:$C$121,$A103,TeamPerf!$A$2:$A$121,$B103,TeamPerf!$E$2:$E$121,$C103)</f>
        <v>0</v>
      </c>
      <c r="I103" s="12">
        <f>SUMIFS(TeamPerf!K$2:K$121,TeamPerf!$C$2:$C$121,$A103,TeamPerf!$A$2:$A$121,$B103,TeamPerf!$E$2:$E$121,$C103)</f>
        <v>0</v>
      </c>
      <c r="J103" s="12">
        <f>SUMIFS(TeamPerf!L$2:L$121,TeamPerf!$C$2:$C$121,$A103,TeamPerf!$A$2:$A$121,$B103,TeamPerf!$E$2:$E$121,$C103)</f>
        <v>0</v>
      </c>
      <c r="K103" s="12">
        <f>SUMIFS(TeamPerf!M$2:M$121,TeamPerf!$C$2:$C$121,$A103,TeamPerf!$A$2:$A$121,$B103,TeamPerf!$E$2:$E$121,$C103)</f>
        <v>0</v>
      </c>
      <c r="L103" s="12">
        <f>SUMIFS(TeamPerf!T$2:T$121,TeamPerf!$C$2:$C$121,$A103,TeamPerf!$A$2:$A$121,$B103,TeamPerf!$E$2:$E$121,$C103)</f>
        <v>0</v>
      </c>
      <c r="M103" s="12">
        <f>SUMIFS(TeamPerf!U$2:U$121,TeamPerf!$C$2:$C$121,$A103,TeamPerf!$A$2:$A$121,$B103,TeamPerf!$E$2:$E$121,$C103)</f>
        <v>0</v>
      </c>
      <c r="N103" s="52"/>
    </row>
    <row r="104" spans="1:14" x14ac:dyDescent="0.2">
      <c r="A104" t="s">
        <v>21</v>
      </c>
      <c r="B104" s="4" t="s">
        <v>49</v>
      </c>
      <c r="C104" s="6" t="s">
        <v>33</v>
      </c>
      <c r="D104" s="12">
        <f>SUMIFS(TeamPerf!F$2:F$121,TeamPerf!$C$2:$C$121,$A104,TeamPerf!$A$2:$A$121,$B104,TeamPerf!$E$2:$E$121,$C104)</f>
        <v>0</v>
      </c>
      <c r="E104" s="12">
        <f>SUMIFS(TeamPerf!G$2:G$121,TeamPerf!$C$2:$C$121,$A104,TeamPerf!$A$2:$A$121,$B104,TeamPerf!$E$2:$E$121,$C104)</f>
        <v>0</v>
      </c>
      <c r="F104" s="12">
        <f>SUMIFS(TeamPerf!H$2:H$121,TeamPerf!$C$2:$C$121,$A104,TeamPerf!$A$2:$A$121,$B104,TeamPerf!$E$2:$E$121,$C104)</f>
        <v>0</v>
      </c>
      <c r="G104" s="12">
        <f>SUMIFS(TeamPerf!I$2:I$121,TeamPerf!$C$2:$C$121,$A104,TeamPerf!$A$2:$A$121,$B104,TeamPerf!$E$2:$E$121,$C104)</f>
        <v>0</v>
      </c>
      <c r="H104" s="12">
        <f>SUMIFS(TeamPerf!J$2:J$121,TeamPerf!$C$2:$C$121,$A104,TeamPerf!$A$2:$A$121,$B104,TeamPerf!$E$2:$E$121,$C104)</f>
        <v>0</v>
      </c>
      <c r="I104" s="12">
        <f>SUMIFS(TeamPerf!K$2:K$121,TeamPerf!$C$2:$C$121,$A104,TeamPerf!$A$2:$A$121,$B104,TeamPerf!$E$2:$E$121,$C104)</f>
        <v>0</v>
      </c>
      <c r="J104" s="12">
        <f>SUMIFS(TeamPerf!L$2:L$121,TeamPerf!$C$2:$C$121,$A104,TeamPerf!$A$2:$A$121,$B104,TeamPerf!$E$2:$E$121,$C104)</f>
        <v>0</v>
      </c>
      <c r="K104" s="12">
        <f>SUMIFS(TeamPerf!M$2:M$121,TeamPerf!$C$2:$C$121,$A104,TeamPerf!$A$2:$A$121,$B104,TeamPerf!$E$2:$E$121,$C104)</f>
        <v>0</v>
      </c>
      <c r="L104" s="12">
        <f>SUMIFS(TeamPerf!T$2:T$121,TeamPerf!$C$2:$C$121,$A104,TeamPerf!$A$2:$A$121,$B104,TeamPerf!$E$2:$E$121,$C104)</f>
        <v>0</v>
      </c>
      <c r="M104" s="12">
        <f>SUMIFS(TeamPerf!U$2:U$121,TeamPerf!$C$2:$C$121,$A104,TeamPerf!$A$2:$A$121,$B104,TeamPerf!$E$2:$E$121,$C104)</f>
        <v>0</v>
      </c>
      <c r="N104" s="52"/>
    </row>
    <row r="105" spans="1:14" x14ac:dyDescent="0.2">
      <c r="A105" t="s">
        <v>21</v>
      </c>
      <c r="B105" s="4" t="s">
        <v>60</v>
      </c>
      <c r="C105" s="6" t="s">
        <v>33</v>
      </c>
      <c r="D105" s="12">
        <f>SUMIFS(TeamPerf!F$2:F$121,TeamPerf!$C$2:$C$121,$A105,TeamPerf!$A$2:$A$121,$B105,TeamPerf!$E$2:$E$121,$C105)</f>
        <v>0</v>
      </c>
      <c r="E105" s="12">
        <f>SUMIFS(TeamPerf!G$2:G$121,TeamPerf!$C$2:$C$121,$A105,TeamPerf!$A$2:$A$121,$B105,TeamPerf!$E$2:$E$121,$C105)</f>
        <v>0</v>
      </c>
      <c r="F105" s="12">
        <f>SUMIFS(TeamPerf!H$2:H$121,TeamPerf!$C$2:$C$121,$A105,TeamPerf!$A$2:$A$121,$B105,TeamPerf!$E$2:$E$121,$C105)</f>
        <v>0</v>
      </c>
      <c r="G105" s="12">
        <f>SUMIFS(TeamPerf!I$2:I$121,TeamPerf!$C$2:$C$121,$A105,TeamPerf!$A$2:$A$121,$B105,TeamPerf!$E$2:$E$121,$C105)</f>
        <v>0</v>
      </c>
      <c r="H105" s="12">
        <f>SUMIFS(TeamPerf!J$2:J$121,TeamPerf!$C$2:$C$121,$A105,TeamPerf!$A$2:$A$121,$B105,TeamPerf!$E$2:$E$121,$C105)</f>
        <v>0</v>
      </c>
      <c r="I105" s="12">
        <f>SUMIFS(TeamPerf!K$2:K$121,TeamPerf!$C$2:$C$121,$A105,TeamPerf!$A$2:$A$121,$B105,TeamPerf!$E$2:$E$121,$C105)</f>
        <v>0</v>
      </c>
      <c r="J105" s="12">
        <f>SUMIFS(TeamPerf!L$2:L$121,TeamPerf!$C$2:$C$121,$A105,TeamPerf!$A$2:$A$121,$B105,TeamPerf!$E$2:$E$121,$C105)</f>
        <v>0</v>
      </c>
      <c r="K105" s="12">
        <f>SUMIFS(TeamPerf!M$2:M$121,TeamPerf!$C$2:$C$121,$A105,TeamPerf!$A$2:$A$121,$B105,TeamPerf!$E$2:$E$121,$C105)</f>
        <v>0</v>
      </c>
      <c r="L105" s="12">
        <f>SUMIFS(TeamPerf!T$2:T$121,TeamPerf!$C$2:$C$121,$A105,TeamPerf!$A$2:$A$121,$B105,TeamPerf!$E$2:$E$121,$C105)</f>
        <v>0</v>
      </c>
      <c r="M105" s="12">
        <f>SUMIFS(TeamPerf!U$2:U$121,TeamPerf!$C$2:$C$121,$A105,TeamPerf!$A$2:$A$121,$B105,TeamPerf!$E$2:$E$121,$C105)</f>
        <v>0</v>
      </c>
      <c r="N105" s="52"/>
    </row>
    <row r="106" spans="1:14" x14ac:dyDescent="0.2">
      <c r="A106" t="s">
        <v>21</v>
      </c>
      <c r="B106" s="4" t="s">
        <v>71</v>
      </c>
      <c r="C106" s="6" t="s">
        <v>33</v>
      </c>
      <c r="D106" s="12">
        <f>SUMIFS(TeamPerf!F$2:F$121,TeamPerf!$C$2:$C$121,$A106,TeamPerf!$A$2:$A$121,$B106,TeamPerf!$E$2:$E$121,$C106)</f>
        <v>0</v>
      </c>
      <c r="E106" s="12">
        <f>SUMIFS(TeamPerf!G$2:G$121,TeamPerf!$C$2:$C$121,$A106,TeamPerf!$A$2:$A$121,$B106,TeamPerf!$E$2:$E$121,$C106)</f>
        <v>0</v>
      </c>
      <c r="F106" s="12">
        <f>SUMIFS(TeamPerf!H$2:H$121,TeamPerf!$C$2:$C$121,$A106,TeamPerf!$A$2:$A$121,$B106,TeamPerf!$E$2:$E$121,$C106)</f>
        <v>0</v>
      </c>
      <c r="G106" s="12">
        <f>SUMIFS(TeamPerf!I$2:I$121,TeamPerf!$C$2:$C$121,$A106,TeamPerf!$A$2:$A$121,$B106,TeamPerf!$E$2:$E$121,$C106)</f>
        <v>0</v>
      </c>
      <c r="H106" s="12">
        <f>SUMIFS(TeamPerf!J$2:J$121,TeamPerf!$C$2:$C$121,$A106,TeamPerf!$A$2:$A$121,$B106,TeamPerf!$E$2:$E$121,$C106)</f>
        <v>0</v>
      </c>
      <c r="I106" s="12">
        <f>SUMIFS(TeamPerf!K$2:K$121,TeamPerf!$C$2:$C$121,$A106,TeamPerf!$A$2:$A$121,$B106,TeamPerf!$E$2:$E$121,$C106)</f>
        <v>0</v>
      </c>
      <c r="J106" s="12">
        <f>SUMIFS(TeamPerf!L$2:L$121,TeamPerf!$C$2:$C$121,$A106,TeamPerf!$A$2:$A$121,$B106,TeamPerf!$E$2:$E$121,$C106)</f>
        <v>0</v>
      </c>
      <c r="K106" s="12">
        <f>SUMIFS(TeamPerf!M$2:M$121,TeamPerf!$C$2:$C$121,$A106,TeamPerf!$A$2:$A$121,$B106,TeamPerf!$E$2:$E$121,$C106)</f>
        <v>0</v>
      </c>
      <c r="L106" s="12">
        <f>SUMIFS(TeamPerf!T$2:T$121,TeamPerf!$C$2:$C$121,$A106,TeamPerf!$A$2:$A$121,$B106,TeamPerf!$E$2:$E$121,$C106)</f>
        <v>0</v>
      </c>
      <c r="M106" s="12">
        <f>SUMIFS(TeamPerf!U$2:U$121,TeamPerf!$C$2:$C$121,$A106,TeamPerf!$A$2:$A$121,$B106,TeamPerf!$E$2:$E$121,$C106)</f>
        <v>0</v>
      </c>
      <c r="N106" s="52"/>
    </row>
    <row r="107" spans="1:14" x14ac:dyDescent="0.2">
      <c r="A107" t="s">
        <v>21</v>
      </c>
      <c r="B107" s="4" t="s">
        <v>82</v>
      </c>
      <c r="C107" s="6" t="s">
        <v>33</v>
      </c>
      <c r="D107" s="12">
        <f>SUMIFS(TeamPerf!F$2:F$121,TeamPerf!$C$2:$C$121,$A107,TeamPerf!$A$2:$A$121,$B107,TeamPerf!$E$2:$E$121,$C107)</f>
        <v>0</v>
      </c>
      <c r="E107" s="12">
        <f>SUMIFS(TeamPerf!G$2:G$121,TeamPerf!$C$2:$C$121,$A107,TeamPerf!$A$2:$A$121,$B107,TeamPerf!$E$2:$E$121,$C107)</f>
        <v>0</v>
      </c>
      <c r="F107" s="12">
        <f>SUMIFS(TeamPerf!H$2:H$121,TeamPerf!$C$2:$C$121,$A107,TeamPerf!$A$2:$A$121,$B107,TeamPerf!$E$2:$E$121,$C107)</f>
        <v>0</v>
      </c>
      <c r="G107" s="12">
        <f>SUMIFS(TeamPerf!I$2:I$121,TeamPerf!$C$2:$C$121,$A107,TeamPerf!$A$2:$A$121,$B107,TeamPerf!$E$2:$E$121,$C107)</f>
        <v>0</v>
      </c>
      <c r="H107" s="12">
        <f>SUMIFS(TeamPerf!J$2:J$121,TeamPerf!$C$2:$C$121,$A107,TeamPerf!$A$2:$A$121,$B107,TeamPerf!$E$2:$E$121,$C107)</f>
        <v>0</v>
      </c>
      <c r="I107" s="12">
        <f>SUMIFS(TeamPerf!K$2:K$121,TeamPerf!$C$2:$C$121,$A107,TeamPerf!$A$2:$A$121,$B107,TeamPerf!$E$2:$E$121,$C107)</f>
        <v>0</v>
      </c>
      <c r="J107" s="12">
        <f>SUMIFS(TeamPerf!L$2:L$121,TeamPerf!$C$2:$C$121,$A107,TeamPerf!$A$2:$A$121,$B107,TeamPerf!$E$2:$E$121,$C107)</f>
        <v>0</v>
      </c>
      <c r="K107" s="12">
        <f>SUMIFS(TeamPerf!M$2:M$121,TeamPerf!$C$2:$C$121,$A107,TeamPerf!$A$2:$A$121,$B107,TeamPerf!$E$2:$E$121,$C107)</f>
        <v>0</v>
      </c>
      <c r="L107" s="12">
        <f>SUMIFS(TeamPerf!T$2:T$121,TeamPerf!$C$2:$C$121,$A107,TeamPerf!$A$2:$A$121,$B107,TeamPerf!$E$2:$E$121,$C107)</f>
        <v>0</v>
      </c>
      <c r="M107" s="12">
        <f>SUMIFS(TeamPerf!U$2:U$121,TeamPerf!$C$2:$C$121,$A107,TeamPerf!$A$2:$A$121,$B107,TeamPerf!$E$2:$E$121,$C107)</f>
        <v>0</v>
      </c>
      <c r="N107" s="52"/>
    </row>
    <row r="108" spans="1:14" x14ac:dyDescent="0.2">
      <c r="A108" t="s">
        <v>21</v>
      </c>
      <c r="B108" s="4" t="s">
        <v>93</v>
      </c>
      <c r="C108" s="6" t="s">
        <v>33</v>
      </c>
      <c r="D108" s="12">
        <f>SUMIFS(TeamPerf!F$2:F$121,TeamPerf!$C$2:$C$121,$A108,TeamPerf!$A$2:$A$121,$B108,TeamPerf!$E$2:$E$121,$C108)</f>
        <v>8</v>
      </c>
      <c r="E108" s="12">
        <f>SUMIFS(TeamPerf!G$2:G$121,TeamPerf!$C$2:$C$121,$A108,TeamPerf!$A$2:$A$121,$B108,TeamPerf!$E$2:$E$121,$C108)</f>
        <v>6</v>
      </c>
      <c r="F108" s="12">
        <f>SUMIFS(TeamPerf!H$2:H$121,TeamPerf!$C$2:$C$121,$A108,TeamPerf!$A$2:$A$121,$B108,TeamPerf!$E$2:$E$121,$C108)</f>
        <v>1.2</v>
      </c>
      <c r="G108" s="12">
        <f>SUMIFS(TeamPerf!I$2:I$121,TeamPerf!$C$2:$C$121,$A108,TeamPerf!$A$2:$A$121,$B108,TeamPerf!$E$2:$E$121,$C108)</f>
        <v>43</v>
      </c>
      <c r="H108" s="12">
        <f>SUMIFS(TeamPerf!J$2:J$121,TeamPerf!$C$2:$C$121,$A108,TeamPerf!$A$2:$A$121,$B108,TeamPerf!$E$2:$E$121,$C108)</f>
        <v>4.74</v>
      </c>
      <c r="I108" s="12">
        <f>SUMIFS(TeamPerf!K$2:K$121,TeamPerf!$C$2:$C$121,$A108,TeamPerf!$A$2:$A$121,$B108,TeamPerf!$E$2:$E$121,$C108)</f>
        <v>1877</v>
      </c>
      <c r="J108" s="12">
        <f>SUMIFS(TeamPerf!L$2:L$121,TeamPerf!$C$2:$C$121,$A108,TeamPerf!$A$2:$A$121,$B108,TeamPerf!$E$2:$E$121,$C108)</f>
        <v>161.06</v>
      </c>
      <c r="K108" s="12">
        <f>SUMIFS(TeamPerf!M$2:M$121,TeamPerf!$C$2:$C$121,$A108,TeamPerf!$A$2:$A$121,$B108,TeamPerf!$E$2:$E$121,$C108)</f>
        <v>813</v>
      </c>
      <c r="L108" s="12">
        <f>SUMIFS(TeamPerf!T$2:T$121,TeamPerf!$C$2:$C$121,$A108,TeamPerf!$A$2:$A$121,$B108,TeamPerf!$E$2:$E$121,$C108)</f>
        <v>237</v>
      </c>
      <c r="M108" s="12">
        <f>SUMIFS(TeamPerf!U$2:U$121,TeamPerf!$C$2:$C$121,$A108,TeamPerf!$A$2:$A$121,$B108,TeamPerf!$E$2:$E$121,$C108)</f>
        <v>49</v>
      </c>
      <c r="N108" s="52"/>
    </row>
    <row r="109" spans="1:14" x14ac:dyDescent="0.2">
      <c r="A109" t="s">
        <v>21</v>
      </c>
      <c r="B109" s="4" t="s">
        <v>104</v>
      </c>
      <c r="C109" s="6" t="s">
        <v>33</v>
      </c>
      <c r="D109" s="12">
        <f>SUMIFS(TeamPerf!F$2:F$121,TeamPerf!$C$2:$C$121,$A109,TeamPerf!$A$2:$A$121,$B109,TeamPerf!$E$2:$E$121,$C109)</f>
        <v>7.6</v>
      </c>
      <c r="E109" s="12">
        <f>SUMIFS(TeamPerf!G$2:G$121,TeamPerf!$C$2:$C$121,$A109,TeamPerf!$A$2:$A$121,$B109,TeamPerf!$E$2:$E$121,$C109)</f>
        <v>6.6</v>
      </c>
      <c r="F109" s="12">
        <f>SUMIFS(TeamPerf!H$2:H$121,TeamPerf!$C$2:$C$121,$A109,TeamPerf!$A$2:$A$121,$B109,TeamPerf!$E$2:$E$121,$C109)</f>
        <v>0.7</v>
      </c>
      <c r="G109" s="12">
        <f>SUMIFS(TeamPerf!I$2:I$121,TeamPerf!$C$2:$C$121,$A109,TeamPerf!$A$2:$A$121,$B109,TeamPerf!$E$2:$E$121,$C109)</f>
        <v>26</v>
      </c>
      <c r="H109" s="12">
        <f>SUMIFS(TeamPerf!J$2:J$121,TeamPerf!$C$2:$C$121,$A109,TeamPerf!$A$2:$A$121,$B109,TeamPerf!$E$2:$E$121,$C109)</f>
        <v>2.37</v>
      </c>
      <c r="I109" s="12">
        <f>SUMIFS(TeamPerf!K$2:K$121,TeamPerf!$C$2:$C$121,$A109,TeamPerf!$A$2:$A$121,$B109,TeamPerf!$E$2:$E$121,$C109)</f>
        <v>1250</v>
      </c>
      <c r="J109" s="12">
        <f>SUMIFS(TeamPerf!L$2:L$121,TeamPerf!$C$2:$C$121,$A109,TeamPerf!$A$2:$A$121,$B109,TeamPerf!$E$2:$E$121,$C109)</f>
        <v>80.53</v>
      </c>
      <c r="K109" s="12">
        <f>SUMIFS(TeamPerf!M$2:M$121,TeamPerf!$C$2:$C$121,$A109,TeamPerf!$A$2:$A$121,$B109,TeamPerf!$E$2:$E$121,$C109)</f>
        <v>377</v>
      </c>
      <c r="L109" s="12">
        <f>SUMIFS(TeamPerf!T$2:T$121,TeamPerf!$C$2:$C$121,$A109,TeamPerf!$A$2:$A$121,$B109,TeamPerf!$E$2:$E$121,$C109)</f>
        <v>143</v>
      </c>
      <c r="M109" s="12">
        <f>SUMIFS(TeamPerf!U$2:U$121,TeamPerf!$C$2:$C$121,$A109,TeamPerf!$A$2:$A$121,$B109,TeamPerf!$E$2:$E$121,$C109)</f>
        <v>25</v>
      </c>
      <c r="N109" s="52"/>
    </row>
    <row r="110" spans="1:14" x14ac:dyDescent="0.2">
      <c r="A110" t="s">
        <v>21</v>
      </c>
      <c r="B110" s="4" t="s">
        <v>115</v>
      </c>
      <c r="C110" s="6" t="s">
        <v>33</v>
      </c>
      <c r="D110" s="12">
        <f>SUMIFS(TeamPerf!F$2:F$121,TeamPerf!$C$2:$C$121,$A110,TeamPerf!$A$2:$A$121,$B110,TeamPerf!$E$2:$E$121,$C110)</f>
        <v>0</v>
      </c>
      <c r="E110" s="12">
        <f>SUMIFS(TeamPerf!G$2:G$121,TeamPerf!$C$2:$C$121,$A110,TeamPerf!$A$2:$A$121,$B110,TeamPerf!$E$2:$E$121,$C110)</f>
        <v>0</v>
      </c>
      <c r="F110" s="12">
        <f>SUMIFS(TeamPerf!H$2:H$121,TeamPerf!$C$2:$C$121,$A110,TeamPerf!$A$2:$A$121,$B110,TeamPerf!$E$2:$E$121,$C110)</f>
        <v>0</v>
      </c>
      <c r="G110" s="12">
        <f>SUMIFS(TeamPerf!I$2:I$121,TeamPerf!$C$2:$C$121,$A110,TeamPerf!$A$2:$A$121,$B110,TeamPerf!$E$2:$E$121,$C110)</f>
        <v>0</v>
      </c>
      <c r="H110" s="12">
        <f>SUMIFS(TeamPerf!J$2:J$121,TeamPerf!$C$2:$C$121,$A110,TeamPerf!$A$2:$A$121,$B110,TeamPerf!$E$2:$E$121,$C110)</f>
        <v>0</v>
      </c>
      <c r="I110" s="12">
        <f>SUMIFS(TeamPerf!K$2:K$121,TeamPerf!$C$2:$C$121,$A110,TeamPerf!$A$2:$A$121,$B110,TeamPerf!$E$2:$E$121,$C110)</f>
        <v>0</v>
      </c>
      <c r="J110" s="12">
        <f>SUMIFS(TeamPerf!L$2:L$121,TeamPerf!$C$2:$C$121,$A110,TeamPerf!$A$2:$A$121,$B110,TeamPerf!$E$2:$E$121,$C110)</f>
        <v>0</v>
      </c>
      <c r="K110" s="12">
        <f>SUMIFS(TeamPerf!M$2:M$121,TeamPerf!$C$2:$C$121,$A110,TeamPerf!$A$2:$A$121,$B110,TeamPerf!$E$2:$E$121,$C110)</f>
        <v>0</v>
      </c>
      <c r="L110" s="12">
        <f>SUMIFS(TeamPerf!T$2:T$121,TeamPerf!$C$2:$C$121,$A110,TeamPerf!$A$2:$A$121,$B110,TeamPerf!$E$2:$E$121,$C110)</f>
        <v>0</v>
      </c>
      <c r="M110" s="12">
        <f>SUMIFS(TeamPerf!U$2:U$121,TeamPerf!$C$2:$C$121,$A110,TeamPerf!$A$2:$A$121,$B110,TeamPerf!$E$2:$E$121,$C110)</f>
        <v>0</v>
      </c>
      <c r="N110" s="52"/>
    </row>
    <row r="111" spans="1:14" x14ac:dyDescent="0.2">
      <c r="A111" t="s">
        <v>21</v>
      </c>
      <c r="B111" s="4" t="s">
        <v>127</v>
      </c>
      <c r="C111" s="6" t="s">
        <v>33</v>
      </c>
      <c r="D111" s="12">
        <f>SUMIFS(TeamPerf!F$2:F$121,TeamPerf!$C$2:$C$121,$A111,TeamPerf!$A$2:$A$121,$B111,TeamPerf!$E$2:$E$121,$C111)</f>
        <v>0</v>
      </c>
      <c r="E111" s="12">
        <f>SUMIFS(TeamPerf!G$2:G$121,TeamPerf!$C$2:$C$121,$A111,TeamPerf!$A$2:$A$121,$B111,TeamPerf!$E$2:$E$121,$C111)</f>
        <v>0</v>
      </c>
      <c r="F111" s="12">
        <f>SUMIFS(TeamPerf!H$2:H$121,TeamPerf!$C$2:$C$121,$A111,TeamPerf!$A$2:$A$121,$B111,TeamPerf!$E$2:$E$121,$C111)</f>
        <v>0</v>
      </c>
      <c r="G111" s="12">
        <f>SUMIFS(TeamPerf!I$2:I$121,TeamPerf!$C$2:$C$121,$A111,TeamPerf!$A$2:$A$121,$B111,TeamPerf!$E$2:$E$121,$C111)</f>
        <v>0</v>
      </c>
      <c r="H111" s="12">
        <f>SUMIFS(TeamPerf!J$2:J$121,TeamPerf!$C$2:$C$121,$A111,TeamPerf!$A$2:$A$121,$B111,TeamPerf!$E$2:$E$121,$C111)</f>
        <v>0</v>
      </c>
      <c r="I111" s="12">
        <f>SUMIFS(TeamPerf!K$2:K$121,TeamPerf!$C$2:$C$121,$A111,TeamPerf!$A$2:$A$121,$B111,TeamPerf!$E$2:$E$121,$C111)</f>
        <v>0</v>
      </c>
      <c r="J111" s="12">
        <f>SUMIFS(TeamPerf!L$2:L$121,TeamPerf!$C$2:$C$121,$A111,TeamPerf!$A$2:$A$121,$B111,TeamPerf!$E$2:$E$121,$C111)</f>
        <v>0</v>
      </c>
      <c r="K111" s="12">
        <f>SUMIFS(TeamPerf!M$2:M$121,TeamPerf!$C$2:$C$121,$A111,TeamPerf!$A$2:$A$121,$B111,TeamPerf!$E$2:$E$121,$C111)</f>
        <v>0</v>
      </c>
      <c r="L111" s="12">
        <f>SUMIFS(TeamPerf!T$2:T$121,TeamPerf!$C$2:$C$121,$A111,TeamPerf!$A$2:$A$121,$B111,TeamPerf!$E$2:$E$121,$C111)</f>
        <v>0</v>
      </c>
      <c r="M111" s="12">
        <f>SUMIFS(TeamPerf!U$2:U$121,TeamPerf!$C$2:$C$121,$A111,TeamPerf!$A$2:$A$121,$B111,TeamPerf!$E$2:$E$121,$C111)</f>
        <v>0</v>
      </c>
      <c r="N111" s="52"/>
    </row>
    <row r="112" spans="1:14" x14ac:dyDescent="0.2">
      <c r="A112" t="s">
        <v>24</v>
      </c>
      <c r="B112" s="4" t="s">
        <v>19</v>
      </c>
      <c r="C112" s="6" t="s">
        <v>33</v>
      </c>
      <c r="D112" s="12">
        <f>SUMIFS(TeamPerf!F$2:F$121,TeamPerf!$C$2:$C$121,$A112,TeamPerf!$A$2:$A$121,$B112,TeamPerf!$E$2:$E$121,$C112)</f>
        <v>7.9</v>
      </c>
      <c r="E112" s="12">
        <f>SUMIFS(TeamPerf!G$2:G$121,TeamPerf!$C$2:$C$121,$A112,TeamPerf!$A$2:$A$121,$B112,TeamPerf!$E$2:$E$121,$C112)</f>
        <v>6.9</v>
      </c>
      <c r="F112" s="12">
        <f>SUMIFS(TeamPerf!H$2:H$121,TeamPerf!$C$2:$C$121,$A112,TeamPerf!$A$2:$A$121,$B112,TeamPerf!$E$2:$E$121,$C112)</f>
        <v>0.6</v>
      </c>
      <c r="G112" s="12">
        <f>SUMIFS(TeamPerf!I$2:I$121,TeamPerf!$C$2:$C$121,$A112,TeamPerf!$A$2:$A$121,$B112,TeamPerf!$E$2:$E$121,$C112)</f>
        <v>24</v>
      </c>
      <c r="H112" s="12">
        <f>SUMIFS(TeamPerf!J$2:J$121,TeamPerf!$C$2:$C$121,$A112,TeamPerf!$A$2:$A$121,$B112,TeamPerf!$E$2:$E$121,$C112)</f>
        <v>3.04</v>
      </c>
      <c r="I112" s="12">
        <f>SUMIFS(TeamPerf!K$2:K$121,TeamPerf!$C$2:$C$121,$A112,TeamPerf!$A$2:$A$121,$B112,TeamPerf!$E$2:$E$121,$C112)</f>
        <v>816</v>
      </c>
      <c r="J112" s="12">
        <f>SUMIFS(TeamPerf!L$2:L$121,TeamPerf!$C$2:$C$121,$A112,TeamPerf!$A$2:$A$121,$B112,TeamPerf!$E$2:$E$121,$C112)</f>
        <v>103.29</v>
      </c>
      <c r="K112" s="12">
        <f>SUMIFS(TeamPerf!M$2:M$121,TeamPerf!$C$2:$C$121,$A112,TeamPerf!$A$2:$A$121,$B112,TeamPerf!$E$2:$E$121,$C112)</f>
        <v>379</v>
      </c>
      <c r="L112" s="12">
        <f>SUMIFS(TeamPerf!T$2:T$121,TeamPerf!$C$2:$C$121,$A112,TeamPerf!$A$2:$A$121,$B112,TeamPerf!$E$2:$E$121,$C112)</f>
        <v>60</v>
      </c>
      <c r="M112" s="12">
        <f>SUMIFS(TeamPerf!U$2:U$121,TeamPerf!$C$2:$C$121,$A112,TeamPerf!$A$2:$A$121,$B112,TeamPerf!$E$2:$E$121,$C112)</f>
        <v>44</v>
      </c>
      <c r="N112" s="52"/>
    </row>
    <row r="113" spans="1:14" x14ac:dyDescent="0.2">
      <c r="A113" t="s">
        <v>24</v>
      </c>
      <c r="B113" s="4" t="s">
        <v>38</v>
      </c>
      <c r="C113" s="6" t="s">
        <v>33</v>
      </c>
      <c r="D113" s="12">
        <f>SUMIFS(TeamPerf!F$2:F$121,TeamPerf!$C$2:$C$121,$A113,TeamPerf!$A$2:$A$121,$B113,TeamPerf!$E$2:$E$121,$C113)</f>
        <v>15.600000000000001</v>
      </c>
      <c r="E113" s="12">
        <f>SUMIFS(TeamPerf!G$2:G$121,TeamPerf!$C$2:$C$121,$A113,TeamPerf!$A$2:$A$121,$B113,TeamPerf!$E$2:$E$121,$C113)</f>
        <v>13.6</v>
      </c>
      <c r="F113" s="12">
        <f>SUMIFS(TeamPerf!H$2:H$121,TeamPerf!$C$2:$C$121,$A113,TeamPerf!$A$2:$A$121,$B113,TeamPerf!$E$2:$E$121,$C113)</f>
        <v>1.2</v>
      </c>
      <c r="G113" s="12">
        <f>SUMIFS(TeamPerf!I$2:I$121,TeamPerf!$C$2:$C$121,$A113,TeamPerf!$A$2:$A$121,$B113,TeamPerf!$E$2:$E$121,$C113)</f>
        <v>36</v>
      </c>
      <c r="H113" s="12">
        <f>SUMIFS(TeamPerf!J$2:J$121,TeamPerf!$C$2:$C$121,$A113,TeamPerf!$A$2:$A$121,$B113,TeamPerf!$E$2:$E$121,$C113)</f>
        <v>4.6899999999999995</v>
      </c>
      <c r="I113" s="12">
        <f>SUMIFS(TeamPerf!K$2:K$121,TeamPerf!$C$2:$C$121,$A113,TeamPerf!$A$2:$A$121,$B113,TeamPerf!$E$2:$E$121,$C113)</f>
        <v>1224</v>
      </c>
      <c r="J113" s="12">
        <f>SUMIFS(TeamPerf!L$2:L$121,TeamPerf!$C$2:$C$121,$A113,TeamPerf!$A$2:$A$121,$B113,TeamPerf!$E$2:$E$121,$C113)</f>
        <v>159.26</v>
      </c>
      <c r="K113" s="12">
        <f>SUMIFS(TeamPerf!M$2:M$121,TeamPerf!$C$2:$C$121,$A113,TeamPerf!$A$2:$A$121,$B113,TeamPerf!$E$2:$E$121,$C113)</f>
        <v>683</v>
      </c>
      <c r="L113" s="12">
        <f>SUMIFS(TeamPerf!T$2:T$121,TeamPerf!$C$2:$C$121,$A113,TeamPerf!$A$2:$A$121,$B113,TeamPerf!$E$2:$E$121,$C113)</f>
        <v>112</v>
      </c>
      <c r="M113" s="12">
        <f>SUMIFS(TeamPerf!U$2:U$121,TeamPerf!$C$2:$C$121,$A113,TeamPerf!$A$2:$A$121,$B113,TeamPerf!$E$2:$E$121,$C113)</f>
        <v>96</v>
      </c>
      <c r="N113" s="52"/>
    </row>
    <row r="114" spans="1:14" x14ac:dyDescent="0.2">
      <c r="A114" t="s">
        <v>24</v>
      </c>
      <c r="B114" s="4" t="s">
        <v>49</v>
      </c>
      <c r="C114" s="6" t="s">
        <v>33</v>
      </c>
      <c r="D114" s="12">
        <f>SUMIFS(TeamPerf!F$2:F$121,TeamPerf!$C$2:$C$121,$A114,TeamPerf!$A$2:$A$121,$B114,TeamPerf!$E$2:$E$121,$C114)</f>
        <v>15.5</v>
      </c>
      <c r="E114" s="12">
        <f>SUMIFS(TeamPerf!G$2:G$121,TeamPerf!$C$2:$C$121,$A114,TeamPerf!$A$2:$A$121,$B114,TeamPerf!$E$2:$E$121,$C114)</f>
        <v>13.5</v>
      </c>
      <c r="F114" s="12">
        <f>SUMIFS(TeamPerf!H$2:H$121,TeamPerf!$C$2:$C$121,$A114,TeamPerf!$A$2:$A$121,$B114,TeamPerf!$E$2:$E$121,$C114)</f>
        <v>1.2</v>
      </c>
      <c r="G114" s="12">
        <f>SUMIFS(TeamPerf!I$2:I$121,TeamPerf!$C$2:$C$121,$A114,TeamPerf!$A$2:$A$121,$B114,TeamPerf!$E$2:$E$121,$C114)</f>
        <v>36</v>
      </c>
      <c r="H114" s="12">
        <f>SUMIFS(TeamPerf!J$2:J$121,TeamPerf!$C$2:$C$121,$A114,TeamPerf!$A$2:$A$121,$B114,TeamPerf!$E$2:$E$121,$C114)</f>
        <v>4.63</v>
      </c>
      <c r="I114" s="12">
        <f>SUMIFS(TeamPerf!K$2:K$121,TeamPerf!$C$2:$C$121,$A114,TeamPerf!$A$2:$A$121,$B114,TeamPerf!$E$2:$E$121,$C114)</f>
        <v>1224</v>
      </c>
      <c r="J114" s="12">
        <f>SUMIFS(TeamPerf!L$2:L$121,TeamPerf!$C$2:$C$121,$A114,TeamPerf!$A$2:$A$121,$B114,TeamPerf!$E$2:$E$121,$C114)</f>
        <v>157.25</v>
      </c>
      <c r="K114" s="12">
        <f>SUMIFS(TeamPerf!M$2:M$121,TeamPerf!$C$2:$C$121,$A114,TeamPerf!$A$2:$A$121,$B114,TeamPerf!$E$2:$E$121,$C114)</f>
        <v>672</v>
      </c>
      <c r="L114" s="12">
        <f>SUMIFS(TeamPerf!T$2:T$121,TeamPerf!$C$2:$C$121,$A114,TeamPerf!$A$2:$A$121,$B114,TeamPerf!$E$2:$E$121,$C114)</f>
        <v>109</v>
      </c>
      <c r="M114" s="12">
        <f>SUMIFS(TeamPerf!U$2:U$121,TeamPerf!$C$2:$C$121,$A114,TeamPerf!$A$2:$A$121,$B114,TeamPerf!$E$2:$E$121,$C114)</f>
        <v>96</v>
      </c>
      <c r="N114" s="52"/>
    </row>
    <row r="115" spans="1:14" x14ac:dyDescent="0.2">
      <c r="A115" t="s">
        <v>24</v>
      </c>
      <c r="B115" s="4" t="s">
        <v>60</v>
      </c>
      <c r="C115" s="6" t="s">
        <v>33</v>
      </c>
      <c r="D115" s="12">
        <f>SUMIFS(TeamPerf!F$2:F$121,TeamPerf!$C$2:$C$121,$A115,TeamPerf!$A$2:$A$121,$B115,TeamPerf!$E$2:$E$121,$C115)</f>
        <v>7</v>
      </c>
      <c r="E115" s="12">
        <f>SUMIFS(TeamPerf!G$2:G$121,TeamPerf!$C$2:$C$121,$A115,TeamPerf!$A$2:$A$121,$B115,TeamPerf!$E$2:$E$121,$C115)</f>
        <v>6</v>
      </c>
      <c r="F115" s="12">
        <f>SUMIFS(TeamPerf!H$2:H$121,TeamPerf!$C$2:$C$121,$A115,TeamPerf!$A$2:$A$121,$B115,TeamPerf!$E$2:$E$121,$C115)</f>
        <v>0.6</v>
      </c>
      <c r="G115" s="12">
        <f>SUMIFS(TeamPerf!I$2:I$121,TeamPerf!$C$2:$C$121,$A115,TeamPerf!$A$2:$A$121,$B115,TeamPerf!$E$2:$E$121,$C115)</f>
        <v>19</v>
      </c>
      <c r="H115" s="12">
        <f>SUMIFS(TeamPerf!J$2:J$121,TeamPerf!$C$2:$C$121,$A115,TeamPerf!$A$2:$A$121,$B115,TeamPerf!$E$2:$E$121,$C115)</f>
        <v>2.71</v>
      </c>
      <c r="I115" s="12">
        <f>SUMIFS(TeamPerf!K$2:K$121,TeamPerf!$C$2:$C$121,$A115,TeamPerf!$A$2:$A$121,$B115,TeamPerf!$E$2:$E$121,$C115)</f>
        <v>646</v>
      </c>
      <c r="J115" s="12">
        <f>SUMIFS(TeamPerf!L$2:L$121,TeamPerf!$C$2:$C$121,$A115,TeamPerf!$A$2:$A$121,$B115,TeamPerf!$E$2:$E$121,$C115)</f>
        <v>92.29</v>
      </c>
      <c r="K115" s="12">
        <f>SUMIFS(TeamPerf!M$2:M$121,TeamPerf!$C$2:$C$121,$A115,TeamPerf!$A$2:$A$121,$B115,TeamPerf!$E$2:$E$121,$C115)</f>
        <v>307</v>
      </c>
      <c r="L115" s="12">
        <f>SUMIFS(TeamPerf!T$2:T$121,TeamPerf!$C$2:$C$121,$A115,TeamPerf!$A$2:$A$121,$B115,TeamPerf!$E$2:$E$121,$C115)</f>
        <v>57</v>
      </c>
      <c r="M115" s="12">
        <f>SUMIFS(TeamPerf!U$2:U$121,TeamPerf!$C$2:$C$121,$A115,TeamPerf!$A$2:$A$121,$B115,TeamPerf!$E$2:$E$121,$C115)</f>
        <v>51</v>
      </c>
      <c r="N115" s="52"/>
    </row>
    <row r="116" spans="1:14" x14ac:dyDescent="0.2">
      <c r="A116" t="s">
        <v>24</v>
      </c>
      <c r="B116" s="4" t="s">
        <v>71</v>
      </c>
      <c r="C116" s="6" t="s">
        <v>33</v>
      </c>
      <c r="D116" s="12">
        <f>SUMIFS(TeamPerf!F$2:F$121,TeamPerf!$C$2:$C$121,$A116,TeamPerf!$A$2:$A$121,$B116,TeamPerf!$E$2:$E$121,$C116)</f>
        <v>15.1</v>
      </c>
      <c r="E116" s="12">
        <f>SUMIFS(TeamPerf!G$2:G$121,TeamPerf!$C$2:$C$121,$A116,TeamPerf!$A$2:$A$121,$B116,TeamPerf!$E$2:$E$121,$C116)</f>
        <v>13.1</v>
      </c>
      <c r="F116" s="12">
        <f>SUMIFS(TeamPerf!H$2:H$121,TeamPerf!$C$2:$C$121,$A116,TeamPerf!$A$2:$A$121,$B116,TeamPerf!$E$2:$E$121,$C116)</f>
        <v>1.2</v>
      </c>
      <c r="G116" s="12">
        <f>SUMIFS(TeamPerf!I$2:I$121,TeamPerf!$C$2:$C$121,$A116,TeamPerf!$A$2:$A$121,$B116,TeamPerf!$E$2:$E$121,$C116)</f>
        <v>42</v>
      </c>
      <c r="H116" s="12">
        <f>SUMIFS(TeamPerf!J$2:J$121,TeamPerf!$C$2:$C$121,$A116,TeamPerf!$A$2:$A$121,$B116,TeamPerf!$E$2:$E$121,$C116)</f>
        <v>5.57</v>
      </c>
      <c r="I116" s="12">
        <f>SUMIFS(TeamPerf!K$2:K$121,TeamPerf!$C$2:$C$121,$A116,TeamPerf!$A$2:$A$121,$B116,TeamPerf!$E$2:$E$121,$C116)</f>
        <v>1428</v>
      </c>
      <c r="J116" s="12">
        <f>SUMIFS(TeamPerf!L$2:L$121,TeamPerf!$C$2:$C$121,$A116,TeamPerf!$A$2:$A$121,$B116,TeamPerf!$E$2:$E$121,$C116)</f>
        <v>189.38</v>
      </c>
      <c r="K116" s="12">
        <f>SUMIFS(TeamPerf!M$2:M$121,TeamPerf!$C$2:$C$121,$A116,TeamPerf!$A$2:$A$121,$B116,TeamPerf!$E$2:$E$121,$C116)</f>
        <v>751</v>
      </c>
      <c r="L116" s="12">
        <f>SUMIFS(TeamPerf!T$2:T$121,TeamPerf!$C$2:$C$121,$A116,TeamPerf!$A$2:$A$121,$B116,TeamPerf!$E$2:$E$121,$C116)</f>
        <v>112</v>
      </c>
      <c r="M116" s="12">
        <f>SUMIFS(TeamPerf!U$2:U$121,TeamPerf!$C$2:$C$121,$A116,TeamPerf!$A$2:$A$121,$B116,TeamPerf!$E$2:$E$121,$C116)</f>
        <v>92</v>
      </c>
      <c r="N116" s="52"/>
    </row>
    <row r="117" spans="1:14" x14ac:dyDescent="0.2">
      <c r="A117" t="s">
        <v>24</v>
      </c>
      <c r="B117" s="4" t="s">
        <v>82</v>
      </c>
      <c r="C117" s="6" t="s">
        <v>33</v>
      </c>
      <c r="D117" s="12">
        <f>SUMIFS(TeamPerf!F$2:F$121,TeamPerf!$C$2:$C$121,$A117,TeamPerf!$A$2:$A$121,$B117,TeamPerf!$E$2:$E$121,$C117)</f>
        <v>14.6</v>
      </c>
      <c r="E117" s="12">
        <f>SUMIFS(TeamPerf!G$2:G$121,TeamPerf!$C$2:$C$121,$A117,TeamPerf!$A$2:$A$121,$B117,TeamPerf!$E$2:$E$121,$C117)</f>
        <v>12.6</v>
      </c>
      <c r="F117" s="12">
        <f>SUMIFS(TeamPerf!H$2:H$121,TeamPerf!$C$2:$C$121,$A117,TeamPerf!$A$2:$A$121,$B117,TeamPerf!$E$2:$E$121,$C117)</f>
        <v>1.2</v>
      </c>
      <c r="G117" s="12">
        <f>SUMIFS(TeamPerf!I$2:I$121,TeamPerf!$C$2:$C$121,$A117,TeamPerf!$A$2:$A$121,$B117,TeamPerf!$E$2:$E$121,$C117)</f>
        <v>38</v>
      </c>
      <c r="H117" s="12">
        <f>SUMIFS(TeamPerf!J$2:J$121,TeamPerf!$C$2:$C$121,$A117,TeamPerf!$A$2:$A$121,$B117,TeamPerf!$E$2:$E$121,$C117)</f>
        <v>5.23</v>
      </c>
      <c r="I117" s="12">
        <f>SUMIFS(TeamPerf!K$2:K$121,TeamPerf!$C$2:$C$121,$A117,TeamPerf!$A$2:$A$121,$B117,TeamPerf!$E$2:$E$121,$C117)</f>
        <v>1292</v>
      </c>
      <c r="J117" s="12">
        <f>SUMIFS(TeamPerf!L$2:L$121,TeamPerf!$C$2:$C$121,$A117,TeamPerf!$A$2:$A$121,$B117,TeamPerf!$E$2:$E$121,$C117)</f>
        <v>177.67000000000002</v>
      </c>
      <c r="K117" s="12">
        <f>SUMIFS(TeamPerf!M$2:M$121,TeamPerf!$C$2:$C$121,$A117,TeamPerf!$A$2:$A$121,$B117,TeamPerf!$E$2:$E$121,$C117)</f>
        <v>703</v>
      </c>
      <c r="L117" s="12">
        <f>SUMIFS(TeamPerf!T$2:T$121,TeamPerf!$C$2:$C$121,$A117,TeamPerf!$A$2:$A$121,$B117,TeamPerf!$E$2:$E$121,$C117)</f>
        <v>106</v>
      </c>
      <c r="M117" s="12">
        <f>SUMIFS(TeamPerf!U$2:U$121,TeamPerf!$C$2:$C$121,$A117,TeamPerf!$A$2:$A$121,$B117,TeamPerf!$E$2:$E$121,$C117)</f>
        <v>94</v>
      </c>
      <c r="N117" s="52"/>
    </row>
    <row r="118" spans="1:14" x14ac:dyDescent="0.2">
      <c r="A118" t="s">
        <v>24</v>
      </c>
      <c r="B118" s="4" t="s">
        <v>93</v>
      </c>
      <c r="C118" s="6" t="s">
        <v>33</v>
      </c>
      <c r="D118" s="12">
        <f>SUMIFS(TeamPerf!F$2:F$121,TeamPerf!$C$2:$C$121,$A118,TeamPerf!$A$2:$A$121,$B118,TeamPerf!$E$2:$E$121,$C118)</f>
        <v>7.9</v>
      </c>
      <c r="E118" s="12">
        <f>SUMIFS(TeamPerf!G$2:G$121,TeamPerf!$C$2:$C$121,$A118,TeamPerf!$A$2:$A$121,$B118,TeamPerf!$E$2:$E$121,$C118)</f>
        <v>6.9</v>
      </c>
      <c r="F118" s="12">
        <f>SUMIFS(TeamPerf!H$2:H$121,TeamPerf!$C$2:$C$121,$A118,TeamPerf!$A$2:$A$121,$B118,TeamPerf!$E$2:$E$121,$C118)</f>
        <v>0.6</v>
      </c>
      <c r="G118" s="12">
        <f>SUMIFS(TeamPerf!I$2:I$121,TeamPerf!$C$2:$C$121,$A118,TeamPerf!$A$2:$A$121,$B118,TeamPerf!$E$2:$E$121,$C118)</f>
        <v>15</v>
      </c>
      <c r="H118" s="12">
        <f>SUMIFS(TeamPerf!J$2:J$121,TeamPerf!$C$2:$C$121,$A118,TeamPerf!$A$2:$A$121,$B118,TeamPerf!$E$2:$E$121,$C118)</f>
        <v>1.9</v>
      </c>
      <c r="I118" s="12">
        <f>SUMIFS(TeamPerf!K$2:K$121,TeamPerf!$C$2:$C$121,$A118,TeamPerf!$A$2:$A$121,$B118,TeamPerf!$E$2:$E$121,$C118)</f>
        <v>510</v>
      </c>
      <c r="J118" s="12">
        <f>SUMIFS(TeamPerf!L$2:L$121,TeamPerf!$C$2:$C$121,$A118,TeamPerf!$A$2:$A$121,$B118,TeamPerf!$E$2:$E$121,$C118)</f>
        <v>64.56</v>
      </c>
      <c r="K118" s="12">
        <f>SUMIFS(TeamPerf!M$2:M$121,TeamPerf!$C$2:$C$121,$A118,TeamPerf!$A$2:$A$121,$B118,TeamPerf!$E$2:$E$121,$C118)</f>
        <v>392</v>
      </c>
      <c r="L118" s="12">
        <f>SUMIFS(TeamPerf!T$2:T$121,TeamPerf!$C$2:$C$121,$A118,TeamPerf!$A$2:$A$121,$B118,TeamPerf!$E$2:$E$121,$C118)</f>
        <v>57</v>
      </c>
      <c r="M118" s="12">
        <f>SUMIFS(TeamPerf!U$2:U$121,TeamPerf!$C$2:$C$121,$A118,TeamPerf!$A$2:$A$121,$B118,TeamPerf!$E$2:$E$121,$C118)</f>
        <v>42</v>
      </c>
      <c r="N118" s="52"/>
    </row>
    <row r="119" spans="1:14" x14ac:dyDescent="0.2">
      <c r="A119" t="s">
        <v>24</v>
      </c>
      <c r="B119" s="4" t="s">
        <v>104</v>
      </c>
      <c r="C119" s="6" t="s">
        <v>33</v>
      </c>
      <c r="D119" s="12">
        <f>SUMIFS(TeamPerf!F$2:F$121,TeamPerf!$C$2:$C$121,$A119,TeamPerf!$A$2:$A$121,$B119,TeamPerf!$E$2:$E$121,$C119)</f>
        <v>15.600000000000001</v>
      </c>
      <c r="E119" s="12">
        <f>SUMIFS(TeamPerf!G$2:G$121,TeamPerf!$C$2:$C$121,$A119,TeamPerf!$A$2:$A$121,$B119,TeamPerf!$E$2:$E$121,$C119)</f>
        <v>13.6</v>
      </c>
      <c r="F119" s="12">
        <f>SUMIFS(TeamPerf!H$2:H$121,TeamPerf!$C$2:$C$121,$A119,TeamPerf!$A$2:$A$121,$B119,TeamPerf!$E$2:$E$121,$C119)</f>
        <v>1.2</v>
      </c>
      <c r="G119" s="12">
        <f>SUMIFS(TeamPerf!I$2:I$121,TeamPerf!$C$2:$C$121,$A119,TeamPerf!$A$2:$A$121,$B119,TeamPerf!$E$2:$E$121,$C119)</f>
        <v>40</v>
      </c>
      <c r="H119" s="12">
        <f>SUMIFS(TeamPerf!J$2:J$121,TeamPerf!$C$2:$C$121,$A119,TeamPerf!$A$2:$A$121,$B119,TeamPerf!$E$2:$E$121,$C119)</f>
        <v>5.22</v>
      </c>
      <c r="I119" s="12">
        <f>SUMIFS(TeamPerf!K$2:K$121,TeamPerf!$C$2:$C$121,$A119,TeamPerf!$A$2:$A$121,$B119,TeamPerf!$E$2:$E$121,$C119)</f>
        <v>1360</v>
      </c>
      <c r="J119" s="12">
        <f>SUMIFS(TeamPerf!L$2:L$121,TeamPerf!$C$2:$C$121,$A119,TeamPerf!$A$2:$A$121,$B119,TeamPerf!$E$2:$E$121,$C119)</f>
        <v>177.32</v>
      </c>
      <c r="K119" s="12">
        <f>SUMIFS(TeamPerf!M$2:M$121,TeamPerf!$C$2:$C$121,$A119,TeamPerf!$A$2:$A$121,$B119,TeamPerf!$E$2:$E$121,$C119)</f>
        <v>679</v>
      </c>
      <c r="L119" s="12">
        <f>SUMIFS(TeamPerf!T$2:T$121,TeamPerf!$C$2:$C$121,$A119,TeamPerf!$A$2:$A$121,$B119,TeamPerf!$E$2:$E$121,$C119)</f>
        <v>128</v>
      </c>
      <c r="M119" s="12">
        <f>SUMIFS(TeamPerf!U$2:U$121,TeamPerf!$C$2:$C$121,$A119,TeamPerf!$A$2:$A$121,$B119,TeamPerf!$E$2:$E$121,$C119)</f>
        <v>89</v>
      </c>
      <c r="N119" s="52"/>
    </row>
    <row r="120" spans="1:14" x14ac:dyDescent="0.2">
      <c r="A120" t="s">
        <v>24</v>
      </c>
      <c r="B120" s="4" t="s">
        <v>115</v>
      </c>
      <c r="C120" s="6" t="s">
        <v>33</v>
      </c>
      <c r="D120" s="12">
        <f>SUMIFS(TeamPerf!F$2:F$121,TeamPerf!$C$2:$C$121,$A120,TeamPerf!$A$2:$A$121,$B120,TeamPerf!$E$2:$E$121,$C120)</f>
        <v>15.5</v>
      </c>
      <c r="E120" s="12">
        <f>SUMIFS(TeamPerf!G$2:G$121,TeamPerf!$C$2:$C$121,$A120,TeamPerf!$A$2:$A$121,$B120,TeamPerf!$E$2:$E$121,$C120)</f>
        <v>13.5</v>
      </c>
      <c r="F120" s="12">
        <f>SUMIFS(TeamPerf!H$2:H$121,TeamPerf!$C$2:$C$121,$A120,TeamPerf!$A$2:$A$121,$B120,TeamPerf!$E$2:$E$121,$C120)</f>
        <v>1.2</v>
      </c>
      <c r="G120" s="12">
        <f>SUMIFS(TeamPerf!I$2:I$121,TeamPerf!$C$2:$C$121,$A120,TeamPerf!$A$2:$A$121,$B120,TeamPerf!$E$2:$E$121,$C120)</f>
        <v>36</v>
      </c>
      <c r="H120" s="12">
        <f>SUMIFS(TeamPerf!J$2:J$121,TeamPerf!$C$2:$C$121,$A120,TeamPerf!$A$2:$A$121,$B120,TeamPerf!$E$2:$E$121,$C120)</f>
        <v>4.68</v>
      </c>
      <c r="I120" s="12">
        <f>SUMIFS(TeamPerf!K$2:K$121,TeamPerf!$C$2:$C$121,$A120,TeamPerf!$A$2:$A$121,$B120,TeamPerf!$E$2:$E$121,$C120)</f>
        <v>1224</v>
      </c>
      <c r="J120" s="12">
        <f>SUMIFS(TeamPerf!L$2:L$121,TeamPerf!$C$2:$C$121,$A120,TeamPerf!$A$2:$A$121,$B120,TeamPerf!$E$2:$E$121,$C120)</f>
        <v>158.94999999999999</v>
      </c>
      <c r="K120" s="12">
        <f>SUMIFS(TeamPerf!M$2:M$121,TeamPerf!$C$2:$C$121,$A120,TeamPerf!$A$2:$A$121,$B120,TeamPerf!$E$2:$E$121,$C120)</f>
        <v>656</v>
      </c>
      <c r="L120" s="12">
        <f>SUMIFS(TeamPerf!T$2:T$121,TeamPerf!$C$2:$C$121,$A120,TeamPerf!$A$2:$A$121,$B120,TeamPerf!$E$2:$E$121,$C120)</f>
        <v>116</v>
      </c>
      <c r="M120" s="12">
        <f>SUMIFS(TeamPerf!U$2:U$121,TeamPerf!$C$2:$C$121,$A120,TeamPerf!$A$2:$A$121,$B120,TeamPerf!$E$2:$E$121,$C120)</f>
        <v>97</v>
      </c>
      <c r="N120" s="52"/>
    </row>
    <row r="121" spans="1:14" x14ac:dyDescent="0.2">
      <c r="A121" t="s">
        <v>24</v>
      </c>
      <c r="B121" s="4" t="s">
        <v>127</v>
      </c>
      <c r="C121" s="6" t="s">
        <v>33</v>
      </c>
      <c r="D121" s="12">
        <f>SUMIFS(TeamPerf!F$2:F$121,TeamPerf!$C$2:$C$121,$A121,TeamPerf!$A$2:$A$121,$B121,TeamPerf!$E$2:$E$121,$C121)</f>
        <v>14</v>
      </c>
      <c r="E121" s="12">
        <f>SUMIFS(TeamPerf!G$2:G$121,TeamPerf!$C$2:$C$121,$A121,TeamPerf!$A$2:$A$121,$B121,TeamPerf!$E$2:$E$121,$C121)</f>
        <v>12</v>
      </c>
      <c r="F121" s="12">
        <f>SUMIFS(TeamPerf!H$2:H$121,TeamPerf!$C$2:$C$121,$A121,TeamPerf!$A$2:$A$121,$B121,TeamPerf!$E$2:$E$121,$C121)</f>
        <v>1.2</v>
      </c>
      <c r="G121" s="12">
        <f>SUMIFS(TeamPerf!I$2:I$121,TeamPerf!$C$2:$C$121,$A121,TeamPerf!$A$2:$A$121,$B121,TeamPerf!$E$2:$E$121,$C121)</f>
        <v>34</v>
      </c>
      <c r="H121" s="12">
        <f>SUMIFS(TeamPerf!J$2:J$121,TeamPerf!$C$2:$C$121,$A121,TeamPerf!$A$2:$A$121,$B121,TeamPerf!$E$2:$E$121,$C121)</f>
        <v>4.8600000000000003</v>
      </c>
      <c r="I121" s="12">
        <f>SUMIFS(TeamPerf!K$2:K$121,TeamPerf!$C$2:$C$121,$A121,TeamPerf!$A$2:$A$121,$B121,TeamPerf!$E$2:$E$121,$C121)</f>
        <v>1156</v>
      </c>
      <c r="J121" s="12">
        <f>SUMIFS(TeamPerf!L$2:L$121,TeamPerf!$C$2:$C$121,$A121,TeamPerf!$A$2:$A$121,$B121,TeamPerf!$E$2:$E$121,$C121)</f>
        <v>165.14285714285714</v>
      </c>
      <c r="K121" s="12">
        <f>SUMIFS(TeamPerf!M$2:M$121,TeamPerf!$C$2:$C$121,$A121,TeamPerf!$A$2:$A$121,$B121,TeamPerf!$E$2:$E$121,$C121)</f>
        <v>654</v>
      </c>
      <c r="L121" s="12">
        <f>SUMIFS(TeamPerf!T$2:T$121,TeamPerf!$C$2:$C$121,$A121,TeamPerf!$A$2:$A$121,$B121,TeamPerf!$E$2:$E$121,$C121)</f>
        <v>118</v>
      </c>
      <c r="M121" s="12">
        <f>SUMIFS(TeamPerf!U$2:U$121,TeamPerf!$C$2:$C$121,$A121,TeamPerf!$A$2:$A$121,$B121,TeamPerf!$E$2:$E$121,$C121)</f>
        <v>96</v>
      </c>
      <c r="N121" s="52"/>
    </row>
    <row r="122" spans="1:14" x14ac:dyDescent="0.2">
      <c r="A122" s="13" t="s">
        <v>142</v>
      </c>
      <c r="B122" s="14" t="s">
        <v>19</v>
      </c>
      <c r="C122" s="15" t="s">
        <v>22</v>
      </c>
      <c r="D122" s="16">
        <f t="shared" ref="D122:F137" si="0">SUMIFS(D$2:D$121,$C$2:$C$121,$C122,$B$2:$B$121,$B122)</f>
        <v>22.6</v>
      </c>
      <c r="E122" s="16">
        <f t="shared" si="0"/>
        <v>18.600000000000001</v>
      </c>
      <c r="F122" s="16">
        <f t="shared" si="0"/>
        <v>2.4</v>
      </c>
      <c r="G122" s="16">
        <f t="shared" ref="G122:M137" si="1">SUMIFS(G$2:G$121,$C$2:$C$121,$C122,$B$2:$B$121,$B122)</f>
        <v>117</v>
      </c>
      <c r="H122" s="16">
        <f t="shared" si="1"/>
        <v>8.11</v>
      </c>
      <c r="I122" s="16">
        <f t="shared" si="1"/>
        <v>2658</v>
      </c>
      <c r="J122" s="16">
        <f t="shared" si="1"/>
        <v>348.97</v>
      </c>
      <c r="K122" s="16">
        <f t="shared" si="1"/>
        <v>1060</v>
      </c>
      <c r="L122" s="16">
        <f t="shared" si="1"/>
        <v>219</v>
      </c>
      <c r="M122" s="16">
        <f t="shared" si="1"/>
        <v>158</v>
      </c>
      <c r="N122" s="52"/>
    </row>
    <row r="123" spans="1:14" x14ac:dyDescent="0.2">
      <c r="A123" s="13" t="s">
        <v>142</v>
      </c>
      <c r="B123" s="14" t="s">
        <v>38</v>
      </c>
      <c r="C123" s="15" t="s">
        <v>22</v>
      </c>
      <c r="D123" s="16">
        <f t="shared" si="0"/>
        <v>23.2</v>
      </c>
      <c r="E123" s="16">
        <f t="shared" si="0"/>
        <v>19.2</v>
      </c>
      <c r="F123" s="16">
        <f t="shared" si="0"/>
        <v>2.4</v>
      </c>
      <c r="G123" s="16">
        <f t="shared" ref="G123:M154" si="2">SUMIFS(G$2:G$121,$C$2:$C$121,$C123,$B$2:$B$121,$B123)</f>
        <v>122</v>
      </c>
      <c r="H123" s="16">
        <f t="shared" si="2"/>
        <v>8.51</v>
      </c>
      <c r="I123" s="16">
        <f t="shared" si="2"/>
        <v>2428</v>
      </c>
      <c r="J123" s="16">
        <f t="shared" si="2"/>
        <v>312.13</v>
      </c>
      <c r="K123" s="16">
        <f t="shared" si="2"/>
        <v>1051</v>
      </c>
      <c r="L123" s="16">
        <f t="shared" si="2"/>
        <v>219</v>
      </c>
      <c r="M123" s="16">
        <f t="shared" si="1"/>
        <v>120</v>
      </c>
      <c r="N123" s="52"/>
    </row>
    <row r="124" spans="1:14" x14ac:dyDescent="0.2">
      <c r="A124" s="13" t="s">
        <v>142</v>
      </c>
      <c r="B124" s="14" t="s">
        <v>49</v>
      </c>
      <c r="C124" s="15" t="s">
        <v>22</v>
      </c>
      <c r="D124" s="16">
        <f t="shared" si="0"/>
        <v>8.3000000000000007</v>
      </c>
      <c r="E124" s="16">
        <f t="shared" si="0"/>
        <v>7.3</v>
      </c>
      <c r="F124" s="16">
        <f t="shared" si="0"/>
        <v>0.5</v>
      </c>
      <c r="G124" s="16">
        <f t="shared" si="2"/>
        <v>19</v>
      </c>
      <c r="H124" s="16">
        <f t="shared" si="2"/>
        <v>2.29</v>
      </c>
      <c r="I124" s="16">
        <f t="shared" si="2"/>
        <v>646</v>
      </c>
      <c r="J124" s="16">
        <f t="shared" si="2"/>
        <v>77.83</v>
      </c>
      <c r="K124" s="16">
        <f t="shared" si="2"/>
        <v>356</v>
      </c>
      <c r="L124" s="16">
        <f t="shared" si="2"/>
        <v>66</v>
      </c>
      <c r="M124" s="16">
        <f t="shared" si="1"/>
        <v>54</v>
      </c>
      <c r="N124" s="52"/>
    </row>
    <row r="125" spans="1:14" x14ac:dyDescent="0.2">
      <c r="A125" s="13" t="s">
        <v>142</v>
      </c>
      <c r="B125" s="14" t="s">
        <v>60</v>
      </c>
      <c r="C125" s="15" t="s">
        <v>22</v>
      </c>
      <c r="D125" s="16">
        <f t="shared" si="0"/>
        <v>23.5</v>
      </c>
      <c r="E125" s="16">
        <f t="shared" si="0"/>
        <v>19.5</v>
      </c>
      <c r="F125" s="16">
        <f t="shared" si="0"/>
        <v>2.4</v>
      </c>
      <c r="G125" s="16">
        <f t="shared" si="2"/>
        <v>94</v>
      </c>
      <c r="H125" s="16">
        <f t="shared" si="2"/>
        <v>7.38</v>
      </c>
      <c r="I125" s="16">
        <f t="shared" si="2"/>
        <v>2356</v>
      </c>
      <c r="J125" s="16">
        <f t="shared" si="2"/>
        <v>299.02999999999997</v>
      </c>
      <c r="K125" s="16">
        <f t="shared" si="2"/>
        <v>941</v>
      </c>
      <c r="L125" s="16">
        <f t="shared" si="2"/>
        <v>194</v>
      </c>
      <c r="M125" s="16">
        <f t="shared" si="1"/>
        <v>129</v>
      </c>
      <c r="N125" s="52"/>
    </row>
    <row r="126" spans="1:14" x14ac:dyDescent="0.2">
      <c r="A126" s="13" t="s">
        <v>142</v>
      </c>
      <c r="B126" s="14" t="s">
        <v>71</v>
      </c>
      <c r="C126" s="15" t="s">
        <v>22</v>
      </c>
      <c r="D126" s="16">
        <f t="shared" si="0"/>
        <v>16.3</v>
      </c>
      <c r="E126" s="16">
        <f t="shared" si="0"/>
        <v>14.3</v>
      </c>
      <c r="F126" s="16">
        <f t="shared" si="0"/>
        <v>1</v>
      </c>
      <c r="G126" s="16">
        <f t="shared" si="2"/>
        <v>47</v>
      </c>
      <c r="H126" s="16">
        <f t="shared" si="2"/>
        <v>5.77</v>
      </c>
      <c r="I126" s="16">
        <f t="shared" si="2"/>
        <v>1598</v>
      </c>
      <c r="J126" s="16">
        <f t="shared" si="2"/>
        <v>196.22</v>
      </c>
      <c r="K126" s="16">
        <f t="shared" si="2"/>
        <v>659</v>
      </c>
      <c r="L126" s="16">
        <f t="shared" si="2"/>
        <v>123</v>
      </c>
      <c r="M126" s="16">
        <f t="shared" si="1"/>
        <v>92</v>
      </c>
      <c r="N126" s="52"/>
    </row>
    <row r="127" spans="1:14" x14ac:dyDescent="0.2">
      <c r="A127" s="13" t="s">
        <v>142</v>
      </c>
      <c r="B127" s="14" t="s">
        <v>82</v>
      </c>
      <c r="C127" s="15" t="s">
        <v>22</v>
      </c>
      <c r="D127" s="16">
        <f t="shared" si="0"/>
        <v>7.5</v>
      </c>
      <c r="E127" s="16">
        <f t="shared" si="0"/>
        <v>6.5</v>
      </c>
      <c r="F127" s="16">
        <f t="shared" si="0"/>
        <v>0.5</v>
      </c>
      <c r="G127" s="16">
        <f t="shared" si="2"/>
        <v>22</v>
      </c>
      <c r="H127" s="16">
        <f t="shared" si="2"/>
        <v>2.93</v>
      </c>
      <c r="I127" s="16">
        <f t="shared" si="2"/>
        <v>748</v>
      </c>
      <c r="J127" s="16">
        <f t="shared" si="2"/>
        <v>99.73</v>
      </c>
      <c r="K127" s="16">
        <f t="shared" si="2"/>
        <v>389</v>
      </c>
      <c r="L127" s="16">
        <f t="shared" si="2"/>
        <v>59</v>
      </c>
      <c r="M127" s="16">
        <f t="shared" si="1"/>
        <v>52</v>
      </c>
      <c r="N127" s="52"/>
    </row>
    <row r="128" spans="1:14" x14ac:dyDescent="0.2">
      <c r="A128" s="13" t="s">
        <v>142</v>
      </c>
      <c r="B128" s="14" t="s">
        <v>93</v>
      </c>
      <c r="C128" s="15" t="s">
        <v>22</v>
      </c>
      <c r="D128" s="16">
        <f t="shared" si="0"/>
        <v>14.6</v>
      </c>
      <c r="E128" s="16">
        <f t="shared" si="0"/>
        <v>12.6</v>
      </c>
      <c r="F128" s="16">
        <f t="shared" si="0"/>
        <v>1</v>
      </c>
      <c r="G128" s="16">
        <f t="shared" si="2"/>
        <v>43</v>
      </c>
      <c r="H128" s="16">
        <f t="shared" si="2"/>
        <v>5.8900000000000006</v>
      </c>
      <c r="I128" s="16">
        <f t="shared" si="2"/>
        <v>1462</v>
      </c>
      <c r="J128" s="16">
        <f t="shared" si="2"/>
        <v>200.42000000000002</v>
      </c>
      <c r="K128" s="16">
        <f t="shared" si="2"/>
        <v>718</v>
      </c>
      <c r="L128" s="16">
        <f t="shared" si="2"/>
        <v>111</v>
      </c>
      <c r="M128" s="16">
        <f t="shared" si="1"/>
        <v>99</v>
      </c>
      <c r="N128" s="52"/>
    </row>
    <row r="129" spans="1:14" x14ac:dyDescent="0.2">
      <c r="A129" s="13" t="s">
        <v>142</v>
      </c>
      <c r="B129" s="14" t="s">
        <v>104</v>
      </c>
      <c r="C129" s="15" t="s">
        <v>22</v>
      </c>
      <c r="D129" s="16">
        <f t="shared" si="0"/>
        <v>15.2</v>
      </c>
      <c r="E129" s="16">
        <f t="shared" si="0"/>
        <v>13.2</v>
      </c>
      <c r="F129" s="16">
        <f t="shared" si="0"/>
        <v>1</v>
      </c>
      <c r="G129" s="16">
        <f t="shared" si="2"/>
        <v>38</v>
      </c>
      <c r="H129" s="16">
        <f t="shared" si="2"/>
        <v>4.96</v>
      </c>
      <c r="I129" s="16">
        <f t="shared" si="2"/>
        <v>1292</v>
      </c>
      <c r="J129" s="16">
        <f t="shared" si="2"/>
        <v>168.85</v>
      </c>
      <c r="K129" s="16">
        <f t="shared" si="2"/>
        <v>741</v>
      </c>
      <c r="L129" s="16">
        <f t="shared" si="2"/>
        <v>118</v>
      </c>
      <c r="M129" s="16">
        <f t="shared" si="1"/>
        <v>88</v>
      </c>
      <c r="N129" s="52"/>
    </row>
    <row r="130" spans="1:14" x14ac:dyDescent="0.2">
      <c r="A130" s="13" t="s">
        <v>142</v>
      </c>
      <c r="B130" s="14" t="s">
        <v>115</v>
      </c>
      <c r="C130" s="15" t="s">
        <v>22</v>
      </c>
      <c r="D130" s="16">
        <f t="shared" si="0"/>
        <v>16.3</v>
      </c>
      <c r="E130" s="16">
        <f t="shared" si="0"/>
        <v>14.3</v>
      </c>
      <c r="F130" s="16">
        <f t="shared" si="0"/>
        <v>1</v>
      </c>
      <c r="G130" s="16">
        <f t="shared" si="2"/>
        <v>49</v>
      </c>
      <c r="H130" s="16">
        <f t="shared" si="2"/>
        <v>6.02</v>
      </c>
      <c r="I130" s="16">
        <f t="shared" si="2"/>
        <v>1666</v>
      </c>
      <c r="J130" s="16">
        <f t="shared" si="2"/>
        <v>204.56</v>
      </c>
      <c r="K130" s="16">
        <f t="shared" si="2"/>
        <v>660</v>
      </c>
      <c r="L130" s="16">
        <f t="shared" si="2"/>
        <v>117</v>
      </c>
      <c r="M130" s="16">
        <f t="shared" si="1"/>
        <v>89</v>
      </c>
      <c r="N130" s="52"/>
    </row>
    <row r="131" spans="1:14" x14ac:dyDescent="0.2">
      <c r="A131" s="13" t="s">
        <v>142</v>
      </c>
      <c r="B131" s="14" t="s">
        <v>127</v>
      </c>
      <c r="C131" s="15" t="s">
        <v>22</v>
      </c>
      <c r="D131" s="16">
        <f t="shared" si="0"/>
        <v>10.5</v>
      </c>
      <c r="E131" s="16">
        <f t="shared" si="0"/>
        <v>8.5</v>
      </c>
      <c r="F131" s="16">
        <f t="shared" si="0"/>
        <v>1</v>
      </c>
      <c r="G131" s="16">
        <f t="shared" si="2"/>
        <v>90</v>
      </c>
      <c r="H131" s="16">
        <f t="shared" si="2"/>
        <v>5.67</v>
      </c>
      <c r="I131" s="16">
        <f t="shared" si="2"/>
        <v>1480</v>
      </c>
      <c r="J131" s="16">
        <f t="shared" si="2"/>
        <v>357.33333333333337</v>
      </c>
      <c r="K131" s="16">
        <f t="shared" si="2"/>
        <v>646</v>
      </c>
      <c r="L131" s="16">
        <f t="shared" si="2"/>
        <v>165</v>
      </c>
      <c r="M131" s="16">
        <f t="shared" si="1"/>
        <v>71</v>
      </c>
      <c r="N131" s="52"/>
    </row>
    <row r="132" spans="1:14" x14ac:dyDescent="0.2">
      <c r="A132" s="13" t="s">
        <v>142</v>
      </c>
      <c r="B132" s="14" t="s">
        <v>19</v>
      </c>
      <c r="C132" s="15" t="s">
        <v>25</v>
      </c>
      <c r="D132" s="16">
        <f t="shared" si="0"/>
        <v>14.5</v>
      </c>
      <c r="E132" s="16">
        <f t="shared" si="0"/>
        <v>12.5</v>
      </c>
      <c r="F132" s="16">
        <f t="shared" si="0"/>
        <v>1.4</v>
      </c>
      <c r="G132" s="16">
        <f t="shared" si="2"/>
        <v>38</v>
      </c>
      <c r="H132" s="16">
        <f t="shared" si="2"/>
        <v>5.24</v>
      </c>
      <c r="I132" s="16">
        <f t="shared" si="2"/>
        <v>1292</v>
      </c>
      <c r="J132" s="16">
        <f t="shared" si="2"/>
        <v>178.42000000000002</v>
      </c>
      <c r="K132" s="16">
        <f t="shared" si="2"/>
        <v>703</v>
      </c>
      <c r="L132" s="16">
        <f t="shared" si="2"/>
        <v>108</v>
      </c>
      <c r="M132" s="16">
        <f t="shared" si="1"/>
        <v>93</v>
      </c>
      <c r="N132" s="52"/>
    </row>
    <row r="133" spans="1:14" x14ac:dyDescent="0.2">
      <c r="A133" s="13" t="s">
        <v>142</v>
      </c>
      <c r="B133" s="14" t="s">
        <v>38</v>
      </c>
      <c r="C133" s="15" t="s">
        <v>25</v>
      </c>
      <c r="D133" s="16">
        <f t="shared" si="0"/>
        <v>15.5</v>
      </c>
      <c r="E133" s="16">
        <f t="shared" si="0"/>
        <v>13.5</v>
      </c>
      <c r="F133" s="16">
        <f t="shared" si="0"/>
        <v>1.4</v>
      </c>
      <c r="G133" s="16">
        <f t="shared" si="2"/>
        <v>43</v>
      </c>
      <c r="H133" s="16">
        <f t="shared" si="2"/>
        <v>5.53</v>
      </c>
      <c r="I133" s="16">
        <f t="shared" si="2"/>
        <v>1462</v>
      </c>
      <c r="J133" s="16">
        <f t="shared" si="2"/>
        <v>188.12</v>
      </c>
      <c r="K133" s="16">
        <f t="shared" si="2"/>
        <v>657</v>
      </c>
      <c r="L133" s="16">
        <f t="shared" si="2"/>
        <v>109</v>
      </c>
      <c r="M133" s="16">
        <f t="shared" si="1"/>
        <v>84</v>
      </c>
      <c r="N133" s="52"/>
    </row>
    <row r="134" spans="1:14" x14ac:dyDescent="0.2">
      <c r="A134" s="13" t="s">
        <v>142</v>
      </c>
      <c r="B134" s="14" t="s">
        <v>49</v>
      </c>
      <c r="C134" s="15" t="s">
        <v>25</v>
      </c>
      <c r="D134" s="16">
        <f t="shared" si="0"/>
        <v>7.3</v>
      </c>
      <c r="E134" s="16">
        <f t="shared" si="0"/>
        <v>6.3</v>
      </c>
      <c r="F134" s="16">
        <f t="shared" si="0"/>
        <v>0.7</v>
      </c>
      <c r="G134" s="16">
        <f t="shared" si="2"/>
        <v>19</v>
      </c>
      <c r="H134" s="16">
        <f t="shared" si="2"/>
        <v>2.6</v>
      </c>
      <c r="I134" s="16">
        <f t="shared" si="2"/>
        <v>646</v>
      </c>
      <c r="J134" s="16">
        <f t="shared" si="2"/>
        <v>88.49</v>
      </c>
      <c r="K134" s="16">
        <f t="shared" si="2"/>
        <v>354</v>
      </c>
      <c r="L134" s="16">
        <f t="shared" si="2"/>
        <v>66</v>
      </c>
      <c r="M134" s="16">
        <f t="shared" si="1"/>
        <v>47</v>
      </c>
      <c r="N134" s="52"/>
    </row>
    <row r="135" spans="1:14" x14ac:dyDescent="0.2">
      <c r="A135" s="13" t="s">
        <v>142</v>
      </c>
      <c r="B135" s="14" t="s">
        <v>60</v>
      </c>
      <c r="C135" s="15" t="s">
        <v>25</v>
      </c>
      <c r="D135" s="16">
        <f t="shared" si="0"/>
        <v>16.3</v>
      </c>
      <c r="E135" s="16">
        <f t="shared" si="0"/>
        <v>14.3</v>
      </c>
      <c r="F135" s="16">
        <f t="shared" si="0"/>
        <v>1.4</v>
      </c>
      <c r="G135" s="16">
        <f t="shared" si="2"/>
        <v>36</v>
      </c>
      <c r="H135" s="16">
        <f t="shared" si="2"/>
        <v>4.41</v>
      </c>
      <c r="I135" s="16">
        <f t="shared" si="2"/>
        <v>1224</v>
      </c>
      <c r="J135" s="16">
        <f t="shared" si="2"/>
        <v>149.93</v>
      </c>
      <c r="K135" s="16">
        <f t="shared" si="2"/>
        <v>751</v>
      </c>
      <c r="L135" s="16">
        <f t="shared" si="2"/>
        <v>120</v>
      </c>
      <c r="M135" s="16">
        <f t="shared" si="1"/>
        <v>95</v>
      </c>
      <c r="N135" s="52"/>
    </row>
    <row r="136" spans="1:14" x14ac:dyDescent="0.2">
      <c r="A136" s="13" t="s">
        <v>142</v>
      </c>
      <c r="B136" s="14" t="s">
        <v>71</v>
      </c>
      <c r="C136" s="15" t="s">
        <v>25</v>
      </c>
      <c r="D136" s="16">
        <f t="shared" si="0"/>
        <v>24.6</v>
      </c>
      <c r="E136" s="16">
        <f t="shared" si="0"/>
        <v>21.799999999999997</v>
      </c>
      <c r="F136" s="16">
        <f t="shared" si="0"/>
        <v>2.0999999999999996</v>
      </c>
      <c r="G136" s="16">
        <f t="shared" si="2"/>
        <v>59</v>
      </c>
      <c r="H136" s="16">
        <f t="shared" si="2"/>
        <v>7.72</v>
      </c>
      <c r="I136" s="16">
        <f t="shared" si="2"/>
        <v>2094</v>
      </c>
      <c r="J136" s="16">
        <f t="shared" si="2"/>
        <v>262.51</v>
      </c>
      <c r="K136" s="16">
        <f t="shared" si="2"/>
        <v>1073</v>
      </c>
      <c r="L136" s="16">
        <f t="shared" si="2"/>
        <v>253</v>
      </c>
      <c r="M136" s="16">
        <f t="shared" si="1"/>
        <v>123</v>
      </c>
      <c r="N136" s="52"/>
    </row>
    <row r="137" spans="1:14" x14ac:dyDescent="0.2">
      <c r="A137" s="13" t="s">
        <v>142</v>
      </c>
      <c r="B137" s="14" t="s">
        <v>82</v>
      </c>
      <c r="C137" s="15" t="s">
        <v>25</v>
      </c>
      <c r="D137" s="16">
        <f t="shared" si="0"/>
        <v>8</v>
      </c>
      <c r="E137" s="16">
        <f t="shared" si="0"/>
        <v>7</v>
      </c>
      <c r="F137" s="16">
        <f t="shared" si="0"/>
        <v>0.7</v>
      </c>
      <c r="G137" s="16">
        <f t="shared" si="2"/>
        <v>23</v>
      </c>
      <c r="H137" s="16">
        <f t="shared" si="2"/>
        <v>2.88</v>
      </c>
      <c r="I137" s="16">
        <f t="shared" si="2"/>
        <v>782</v>
      </c>
      <c r="J137" s="16">
        <f t="shared" si="2"/>
        <v>97.75</v>
      </c>
      <c r="K137" s="16">
        <f t="shared" si="2"/>
        <v>334</v>
      </c>
      <c r="L137" s="16">
        <f t="shared" si="2"/>
        <v>68</v>
      </c>
      <c r="M137" s="16">
        <f t="shared" si="1"/>
        <v>41</v>
      </c>
      <c r="N137" s="52"/>
    </row>
    <row r="138" spans="1:14" x14ac:dyDescent="0.2">
      <c r="A138" s="13" t="s">
        <v>142</v>
      </c>
      <c r="B138" s="14" t="s">
        <v>93</v>
      </c>
      <c r="C138" s="15" t="s">
        <v>25</v>
      </c>
      <c r="D138" s="16">
        <f t="shared" ref="D138:F153" si="3">SUMIFS(D$2:D$121,$C$2:$C$121,$C138,$B$2:$B$121,$B138)</f>
        <v>14.5</v>
      </c>
      <c r="E138" s="16">
        <f t="shared" si="3"/>
        <v>12.5</v>
      </c>
      <c r="F138" s="16">
        <f t="shared" si="3"/>
        <v>1.4</v>
      </c>
      <c r="G138" s="16">
        <f t="shared" si="2"/>
        <v>42</v>
      </c>
      <c r="H138" s="16">
        <f t="shared" si="2"/>
        <v>5.79</v>
      </c>
      <c r="I138" s="16">
        <f t="shared" si="2"/>
        <v>1428</v>
      </c>
      <c r="J138" s="16">
        <f t="shared" si="2"/>
        <v>196.87</v>
      </c>
      <c r="K138" s="16">
        <f t="shared" si="2"/>
        <v>698</v>
      </c>
      <c r="L138" s="16">
        <f t="shared" si="2"/>
        <v>122</v>
      </c>
      <c r="M138" s="16">
        <f t="shared" si="2"/>
        <v>99</v>
      </c>
      <c r="N138" s="52"/>
    </row>
    <row r="139" spans="1:14" x14ac:dyDescent="0.2">
      <c r="A139" s="13" t="s">
        <v>142</v>
      </c>
      <c r="B139" s="14" t="s">
        <v>104</v>
      </c>
      <c r="C139" s="15" t="s">
        <v>25</v>
      </c>
      <c r="D139" s="16">
        <f t="shared" si="3"/>
        <v>23.1</v>
      </c>
      <c r="E139" s="16">
        <f t="shared" si="3"/>
        <v>20.100000000000001</v>
      </c>
      <c r="F139" s="16">
        <f t="shared" si="3"/>
        <v>2.0999999999999996</v>
      </c>
      <c r="G139" s="16">
        <f t="shared" si="2"/>
        <v>58</v>
      </c>
      <c r="H139" s="16">
        <f t="shared" si="2"/>
        <v>7.54</v>
      </c>
      <c r="I139" s="16">
        <f t="shared" si="2"/>
        <v>1960</v>
      </c>
      <c r="J139" s="16">
        <f t="shared" si="2"/>
        <v>256.25</v>
      </c>
      <c r="K139" s="16">
        <f t="shared" si="2"/>
        <v>973</v>
      </c>
      <c r="L139" s="16">
        <f t="shared" si="2"/>
        <v>323</v>
      </c>
      <c r="M139" s="16">
        <f t="shared" si="2"/>
        <v>124</v>
      </c>
      <c r="N139" s="52"/>
    </row>
    <row r="140" spans="1:14" x14ac:dyDescent="0.2">
      <c r="A140" s="13" t="s">
        <v>142</v>
      </c>
      <c r="B140" s="14" t="s">
        <v>115</v>
      </c>
      <c r="C140" s="15" t="s">
        <v>25</v>
      </c>
      <c r="D140" s="16">
        <f t="shared" si="3"/>
        <v>14.899999999999999</v>
      </c>
      <c r="E140" s="16">
        <f t="shared" si="3"/>
        <v>12.899999999999999</v>
      </c>
      <c r="F140" s="16">
        <f t="shared" si="3"/>
        <v>1.4</v>
      </c>
      <c r="G140" s="16">
        <f t="shared" si="2"/>
        <v>37</v>
      </c>
      <c r="H140" s="16">
        <f t="shared" si="2"/>
        <v>4.9700000000000006</v>
      </c>
      <c r="I140" s="16">
        <f t="shared" si="2"/>
        <v>2146</v>
      </c>
      <c r="J140" s="16">
        <f t="shared" si="2"/>
        <v>169.01999999999998</v>
      </c>
      <c r="K140" s="16">
        <f t="shared" si="2"/>
        <v>683</v>
      </c>
      <c r="L140" s="16">
        <f t="shared" si="2"/>
        <v>235</v>
      </c>
      <c r="M140" s="16">
        <f t="shared" si="2"/>
        <v>80</v>
      </c>
      <c r="N140" s="52"/>
    </row>
    <row r="141" spans="1:14" x14ac:dyDescent="0.2">
      <c r="A141" s="13" t="s">
        <v>142</v>
      </c>
      <c r="B141" s="14" t="s">
        <v>127</v>
      </c>
      <c r="C141" s="15" t="s">
        <v>25</v>
      </c>
      <c r="D141" s="16">
        <f t="shared" si="3"/>
        <v>16.3</v>
      </c>
      <c r="E141" s="16">
        <f t="shared" si="3"/>
        <v>14.3</v>
      </c>
      <c r="F141" s="16">
        <f t="shared" si="3"/>
        <v>1.4</v>
      </c>
      <c r="G141" s="16">
        <f t="shared" si="2"/>
        <v>40</v>
      </c>
      <c r="H141" s="16">
        <f t="shared" si="2"/>
        <v>4.9000000000000004</v>
      </c>
      <c r="I141" s="16">
        <f t="shared" si="2"/>
        <v>1360</v>
      </c>
      <c r="J141" s="16">
        <f t="shared" si="2"/>
        <v>166.62048192771084</v>
      </c>
      <c r="K141" s="16">
        <f t="shared" si="2"/>
        <v>736</v>
      </c>
      <c r="L141" s="16">
        <f t="shared" si="2"/>
        <v>118</v>
      </c>
      <c r="M141" s="16">
        <f t="shared" si="2"/>
        <v>94</v>
      </c>
      <c r="N141" s="52"/>
    </row>
    <row r="142" spans="1:14" x14ac:dyDescent="0.2">
      <c r="A142" s="13" t="s">
        <v>142</v>
      </c>
      <c r="B142" s="14" t="s">
        <v>19</v>
      </c>
      <c r="C142" s="15" t="s">
        <v>27</v>
      </c>
      <c r="D142" s="16">
        <f t="shared" si="3"/>
        <v>23.5</v>
      </c>
      <c r="E142" s="16">
        <f t="shared" si="3"/>
        <v>20.5</v>
      </c>
      <c r="F142" s="16">
        <f t="shared" si="3"/>
        <v>1.1000000000000001</v>
      </c>
      <c r="G142" s="16">
        <f t="shared" si="2"/>
        <v>81</v>
      </c>
      <c r="H142" s="16">
        <f t="shared" si="2"/>
        <v>7.67</v>
      </c>
      <c r="I142" s="16">
        <f t="shared" si="2"/>
        <v>2124</v>
      </c>
      <c r="J142" s="16">
        <f t="shared" si="2"/>
        <v>271.17</v>
      </c>
      <c r="K142" s="16">
        <f t="shared" si="2"/>
        <v>1104</v>
      </c>
      <c r="L142" s="16">
        <f t="shared" si="2"/>
        <v>209</v>
      </c>
      <c r="M142" s="16">
        <f t="shared" si="2"/>
        <v>119</v>
      </c>
      <c r="N142" s="52"/>
    </row>
    <row r="143" spans="1:14" x14ac:dyDescent="0.2">
      <c r="A143" s="13" t="s">
        <v>142</v>
      </c>
      <c r="B143" s="14" t="s">
        <v>38</v>
      </c>
      <c r="C143" s="15" t="s">
        <v>27</v>
      </c>
      <c r="D143" s="16">
        <f t="shared" si="3"/>
        <v>7</v>
      </c>
      <c r="E143" s="16">
        <f t="shared" si="3"/>
        <v>6</v>
      </c>
      <c r="F143" s="16">
        <f t="shared" si="3"/>
        <v>0.3</v>
      </c>
      <c r="G143" s="16">
        <f t="shared" si="2"/>
        <v>23</v>
      </c>
      <c r="H143" s="16">
        <f t="shared" si="2"/>
        <v>3.29</v>
      </c>
      <c r="I143" s="16">
        <f t="shared" si="2"/>
        <v>782</v>
      </c>
      <c r="J143" s="16">
        <f t="shared" si="2"/>
        <v>111.71</v>
      </c>
      <c r="K143" s="16">
        <f t="shared" si="2"/>
        <v>369</v>
      </c>
      <c r="L143" s="16">
        <f t="shared" si="2"/>
        <v>61</v>
      </c>
      <c r="M143" s="16">
        <f t="shared" si="2"/>
        <v>44</v>
      </c>
      <c r="N143" s="52"/>
    </row>
    <row r="144" spans="1:14" x14ac:dyDescent="0.2">
      <c r="A144" s="13" t="s">
        <v>142</v>
      </c>
      <c r="B144" s="14" t="s">
        <v>49</v>
      </c>
      <c r="C144" s="15" t="s">
        <v>27</v>
      </c>
      <c r="D144" s="16">
        <f t="shared" si="3"/>
        <v>15.5</v>
      </c>
      <c r="E144" s="16">
        <f t="shared" si="3"/>
        <v>13.5</v>
      </c>
      <c r="F144" s="16">
        <f t="shared" si="3"/>
        <v>0.6</v>
      </c>
      <c r="G144" s="16">
        <f t="shared" si="2"/>
        <v>37</v>
      </c>
      <c r="H144" s="16">
        <f t="shared" si="2"/>
        <v>4.75</v>
      </c>
      <c r="I144" s="16">
        <f t="shared" si="2"/>
        <v>1258</v>
      </c>
      <c r="J144" s="16">
        <f t="shared" si="2"/>
        <v>161.79000000000002</v>
      </c>
      <c r="K144" s="16">
        <f t="shared" si="2"/>
        <v>697</v>
      </c>
      <c r="L144" s="16">
        <f t="shared" si="2"/>
        <v>108</v>
      </c>
      <c r="M144" s="16">
        <f t="shared" si="2"/>
        <v>90</v>
      </c>
      <c r="N144" s="52"/>
    </row>
    <row r="145" spans="1:14" x14ac:dyDescent="0.2">
      <c r="A145" s="13" t="s">
        <v>142</v>
      </c>
      <c r="B145" s="14" t="s">
        <v>60</v>
      </c>
      <c r="C145" s="15" t="s">
        <v>27</v>
      </c>
      <c r="D145" s="16">
        <f t="shared" si="3"/>
        <v>15.600000000000001</v>
      </c>
      <c r="E145" s="16">
        <f t="shared" si="3"/>
        <v>13.6</v>
      </c>
      <c r="F145" s="16">
        <f t="shared" si="3"/>
        <v>0.6</v>
      </c>
      <c r="G145" s="16">
        <f t="shared" si="2"/>
        <v>39</v>
      </c>
      <c r="H145" s="16">
        <f t="shared" si="2"/>
        <v>4.9399999999999995</v>
      </c>
      <c r="I145" s="16">
        <f t="shared" si="2"/>
        <v>1326</v>
      </c>
      <c r="J145" s="16">
        <f t="shared" si="2"/>
        <v>168.17000000000002</v>
      </c>
      <c r="K145" s="16">
        <f t="shared" si="2"/>
        <v>670</v>
      </c>
      <c r="L145" s="16">
        <f t="shared" si="2"/>
        <v>127</v>
      </c>
      <c r="M145" s="16">
        <f t="shared" si="2"/>
        <v>99</v>
      </c>
      <c r="N145" s="52"/>
    </row>
    <row r="146" spans="1:14" x14ac:dyDescent="0.2">
      <c r="A146" s="13" t="s">
        <v>142</v>
      </c>
      <c r="B146" s="14" t="s">
        <v>71</v>
      </c>
      <c r="C146" s="15" t="s">
        <v>27</v>
      </c>
      <c r="D146" s="16">
        <f t="shared" si="3"/>
        <v>15.9</v>
      </c>
      <c r="E146" s="16">
        <f t="shared" si="3"/>
        <v>13.9</v>
      </c>
      <c r="F146" s="16">
        <f t="shared" si="3"/>
        <v>0.8</v>
      </c>
      <c r="G146" s="16">
        <f t="shared" si="2"/>
        <v>68</v>
      </c>
      <c r="H146" s="16">
        <f t="shared" si="2"/>
        <v>5.91</v>
      </c>
      <c r="I146" s="16">
        <f t="shared" si="2"/>
        <v>1682</v>
      </c>
      <c r="J146" s="16">
        <f t="shared" si="2"/>
        <v>211.49</v>
      </c>
      <c r="K146" s="16">
        <f t="shared" si="2"/>
        <v>771</v>
      </c>
      <c r="L146" s="16">
        <f t="shared" si="2"/>
        <v>169</v>
      </c>
      <c r="M146" s="16">
        <f t="shared" si="2"/>
        <v>88</v>
      </c>
      <c r="N146" s="52"/>
    </row>
    <row r="147" spans="1:14" x14ac:dyDescent="0.2">
      <c r="A147" s="13" t="s">
        <v>142</v>
      </c>
      <c r="B147" s="14" t="s">
        <v>82</v>
      </c>
      <c r="C147" s="15" t="s">
        <v>27</v>
      </c>
      <c r="D147" s="16">
        <f t="shared" si="3"/>
        <v>23.6</v>
      </c>
      <c r="E147" s="16">
        <f t="shared" si="3"/>
        <v>20.6</v>
      </c>
      <c r="F147" s="16">
        <f t="shared" si="3"/>
        <v>1.1000000000000001</v>
      </c>
      <c r="G147" s="16">
        <f t="shared" si="2"/>
        <v>84</v>
      </c>
      <c r="H147" s="16">
        <f t="shared" si="2"/>
        <v>8.01</v>
      </c>
      <c r="I147" s="16">
        <f t="shared" si="2"/>
        <v>2526</v>
      </c>
      <c r="J147" s="16">
        <f t="shared" si="2"/>
        <v>320.42</v>
      </c>
      <c r="K147" s="16">
        <f t="shared" si="2"/>
        <v>1123</v>
      </c>
      <c r="L147" s="16">
        <f t="shared" si="2"/>
        <v>241</v>
      </c>
      <c r="M147" s="16">
        <f t="shared" si="2"/>
        <v>125</v>
      </c>
      <c r="N147" s="52"/>
    </row>
    <row r="148" spans="1:14" x14ac:dyDescent="0.2">
      <c r="A148" s="13" t="s">
        <v>142</v>
      </c>
      <c r="B148" s="14" t="s">
        <v>93</v>
      </c>
      <c r="C148" s="15" t="s">
        <v>27</v>
      </c>
      <c r="D148" s="16">
        <f t="shared" si="3"/>
        <v>15.5</v>
      </c>
      <c r="E148" s="16">
        <f t="shared" si="3"/>
        <v>13.5</v>
      </c>
      <c r="F148" s="16">
        <f t="shared" si="3"/>
        <v>0.6</v>
      </c>
      <c r="G148" s="16">
        <f t="shared" si="2"/>
        <v>37</v>
      </c>
      <c r="H148" s="16">
        <f t="shared" si="2"/>
        <v>4.76</v>
      </c>
      <c r="I148" s="16">
        <f t="shared" si="2"/>
        <v>1258</v>
      </c>
      <c r="J148" s="16">
        <f t="shared" si="2"/>
        <v>161.78</v>
      </c>
      <c r="K148" s="16">
        <f t="shared" si="2"/>
        <v>691</v>
      </c>
      <c r="L148" s="16">
        <f t="shared" si="2"/>
        <v>119</v>
      </c>
      <c r="M148" s="16">
        <f t="shared" si="2"/>
        <v>91</v>
      </c>
      <c r="N148" s="52"/>
    </row>
    <row r="149" spans="1:14" x14ac:dyDescent="0.2">
      <c r="A149" s="13" t="s">
        <v>142</v>
      </c>
      <c r="B149" s="14" t="s">
        <v>104</v>
      </c>
      <c r="C149" s="15" t="s">
        <v>27</v>
      </c>
      <c r="D149" s="16">
        <f t="shared" si="3"/>
        <v>7</v>
      </c>
      <c r="E149" s="16">
        <f t="shared" si="3"/>
        <v>6</v>
      </c>
      <c r="F149" s="16">
        <f t="shared" si="3"/>
        <v>0.3</v>
      </c>
      <c r="G149" s="16">
        <f t="shared" si="2"/>
        <v>17</v>
      </c>
      <c r="H149" s="16">
        <f t="shared" si="2"/>
        <v>2.4300000000000002</v>
      </c>
      <c r="I149" s="16">
        <f t="shared" si="2"/>
        <v>578</v>
      </c>
      <c r="J149" s="16">
        <f t="shared" si="2"/>
        <v>82.57</v>
      </c>
      <c r="K149" s="16">
        <f t="shared" si="2"/>
        <v>334</v>
      </c>
      <c r="L149" s="16">
        <f t="shared" si="2"/>
        <v>60</v>
      </c>
      <c r="M149" s="16">
        <f t="shared" si="2"/>
        <v>41</v>
      </c>
      <c r="N149" s="52"/>
    </row>
    <row r="150" spans="1:14" x14ac:dyDescent="0.2">
      <c r="A150" s="13" t="s">
        <v>142</v>
      </c>
      <c r="B150" s="14" t="s">
        <v>115</v>
      </c>
      <c r="C150" s="15" t="s">
        <v>27</v>
      </c>
      <c r="D150" s="16">
        <f t="shared" si="3"/>
        <v>15.5</v>
      </c>
      <c r="E150" s="16">
        <f t="shared" si="3"/>
        <v>13.5</v>
      </c>
      <c r="F150" s="16">
        <f t="shared" si="3"/>
        <v>0.6</v>
      </c>
      <c r="G150" s="16">
        <f t="shared" si="2"/>
        <v>33</v>
      </c>
      <c r="H150" s="16">
        <f t="shared" si="2"/>
        <v>4.2699999999999996</v>
      </c>
      <c r="I150" s="16">
        <f t="shared" si="2"/>
        <v>1122</v>
      </c>
      <c r="J150" s="16">
        <f t="shared" si="2"/>
        <v>144.91</v>
      </c>
      <c r="K150" s="16">
        <f t="shared" si="2"/>
        <v>688</v>
      </c>
      <c r="L150" s="16">
        <f t="shared" si="2"/>
        <v>130</v>
      </c>
      <c r="M150" s="16">
        <f t="shared" si="2"/>
        <v>94</v>
      </c>
      <c r="N150" s="52"/>
    </row>
    <row r="151" spans="1:14" x14ac:dyDescent="0.2">
      <c r="A151" s="13" t="s">
        <v>142</v>
      </c>
      <c r="B151" s="14" t="s">
        <v>127</v>
      </c>
      <c r="C151" s="15" t="s">
        <v>27</v>
      </c>
      <c r="D151" s="16">
        <f t="shared" si="3"/>
        <v>15.600000000000001</v>
      </c>
      <c r="E151" s="16">
        <f t="shared" si="3"/>
        <v>13.6</v>
      </c>
      <c r="F151" s="16">
        <f t="shared" si="3"/>
        <v>0.6</v>
      </c>
      <c r="G151" s="16">
        <f t="shared" si="2"/>
        <v>45</v>
      </c>
      <c r="H151" s="16">
        <f t="shared" si="2"/>
        <v>5.82</v>
      </c>
      <c r="I151" s="16">
        <f t="shared" si="2"/>
        <v>1530</v>
      </c>
      <c r="J151" s="16">
        <f t="shared" si="2"/>
        <v>197.80491830335041</v>
      </c>
      <c r="K151" s="16">
        <f t="shared" si="2"/>
        <v>629</v>
      </c>
      <c r="L151" s="16">
        <f t="shared" si="2"/>
        <v>124</v>
      </c>
      <c r="M151" s="16">
        <f t="shared" si="2"/>
        <v>97</v>
      </c>
      <c r="N151" s="52"/>
    </row>
    <row r="152" spans="1:14" x14ac:dyDescent="0.2">
      <c r="A152" s="13" t="s">
        <v>142</v>
      </c>
      <c r="B152" s="14" t="s">
        <v>19</v>
      </c>
      <c r="C152" s="15" t="s">
        <v>29</v>
      </c>
      <c r="D152" s="16">
        <f t="shared" si="3"/>
        <v>16.3</v>
      </c>
      <c r="E152" s="16">
        <f t="shared" si="3"/>
        <v>14.3</v>
      </c>
      <c r="F152" s="16">
        <f t="shared" si="3"/>
        <v>1.6</v>
      </c>
      <c r="G152" s="16">
        <f t="shared" si="2"/>
        <v>45</v>
      </c>
      <c r="H152" s="16">
        <f t="shared" si="2"/>
        <v>5.5299999999999994</v>
      </c>
      <c r="I152" s="16">
        <f t="shared" si="2"/>
        <v>1530</v>
      </c>
      <c r="J152" s="16">
        <f t="shared" si="2"/>
        <v>188.01999999999998</v>
      </c>
      <c r="K152" s="16">
        <f t="shared" si="2"/>
        <v>648</v>
      </c>
      <c r="L152" s="16">
        <f t="shared" si="2"/>
        <v>120</v>
      </c>
      <c r="M152" s="16">
        <f t="shared" si="2"/>
        <v>99</v>
      </c>
      <c r="N152" s="52"/>
    </row>
    <row r="153" spans="1:14" x14ac:dyDescent="0.2">
      <c r="A153" s="13" t="s">
        <v>142</v>
      </c>
      <c r="B153" s="14" t="s">
        <v>38</v>
      </c>
      <c r="C153" s="15" t="s">
        <v>29</v>
      </c>
      <c r="D153" s="16">
        <f t="shared" si="3"/>
        <v>7.5</v>
      </c>
      <c r="E153" s="16">
        <f t="shared" si="3"/>
        <v>6.5</v>
      </c>
      <c r="F153" s="16">
        <f t="shared" si="3"/>
        <v>0.8</v>
      </c>
      <c r="G153" s="16">
        <f t="shared" si="2"/>
        <v>24</v>
      </c>
      <c r="H153" s="16">
        <f t="shared" si="2"/>
        <v>3.2</v>
      </c>
      <c r="I153" s="16">
        <f t="shared" si="2"/>
        <v>816</v>
      </c>
      <c r="J153" s="16">
        <f t="shared" si="2"/>
        <v>108.8</v>
      </c>
      <c r="K153" s="16">
        <f t="shared" si="2"/>
        <v>365</v>
      </c>
      <c r="L153" s="16">
        <f t="shared" si="2"/>
        <v>63</v>
      </c>
      <c r="M153" s="16">
        <f t="shared" si="2"/>
        <v>50</v>
      </c>
      <c r="N153" s="52"/>
    </row>
    <row r="154" spans="1:14" x14ac:dyDescent="0.2">
      <c r="A154" s="13" t="s">
        <v>142</v>
      </c>
      <c r="B154" s="14" t="s">
        <v>49</v>
      </c>
      <c r="C154" s="15" t="s">
        <v>29</v>
      </c>
      <c r="D154" s="16">
        <f t="shared" ref="D154:F169" si="4">SUMIFS(D$2:D$121,$C$2:$C$121,$C154,$B$2:$B$121,$B154)</f>
        <v>17.600000000000001</v>
      </c>
      <c r="E154" s="16">
        <f t="shared" si="4"/>
        <v>14.6</v>
      </c>
      <c r="F154" s="16">
        <f t="shared" si="4"/>
        <v>2.2999999999999998</v>
      </c>
      <c r="G154" s="16">
        <f t="shared" si="2"/>
        <v>63</v>
      </c>
      <c r="H154" s="16">
        <f t="shared" si="2"/>
        <v>7.7700000000000005</v>
      </c>
      <c r="I154" s="16">
        <f t="shared" si="2"/>
        <v>2526</v>
      </c>
      <c r="J154" s="16">
        <f t="shared" si="2"/>
        <v>263.82</v>
      </c>
      <c r="K154" s="16">
        <f t="shared" si="2"/>
        <v>1273</v>
      </c>
      <c r="L154" s="16">
        <f t="shared" si="2"/>
        <v>250</v>
      </c>
      <c r="M154" s="16">
        <f t="shared" si="2"/>
        <v>124</v>
      </c>
      <c r="N154" s="52"/>
    </row>
    <row r="155" spans="1:14" x14ac:dyDescent="0.2">
      <c r="A155" s="13" t="s">
        <v>142</v>
      </c>
      <c r="B155" s="14" t="s">
        <v>60</v>
      </c>
      <c r="C155" s="15" t="s">
        <v>29</v>
      </c>
      <c r="D155" s="16">
        <f t="shared" si="4"/>
        <v>22.799999999999997</v>
      </c>
      <c r="E155" s="16">
        <f t="shared" si="4"/>
        <v>19.799999999999997</v>
      </c>
      <c r="F155" s="16">
        <f t="shared" si="4"/>
        <v>2.2999999999999998</v>
      </c>
      <c r="G155" s="16">
        <f t="shared" ref="G155:M181" si="5">SUMIFS(G$2:G$121,$C$2:$C$121,$C155,$B$2:$B$121,$B155)</f>
        <v>69</v>
      </c>
      <c r="H155" s="16">
        <f t="shared" si="5"/>
        <v>7.69</v>
      </c>
      <c r="I155" s="16">
        <f t="shared" si="5"/>
        <v>2560</v>
      </c>
      <c r="J155" s="16">
        <f t="shared" si="5"/>
        <v>261.16999999999996</v>
      </c>
      <c r="K155" s="16">
        <f t="shared" si="5"/>
        <v>1216</v>
      </c>
      <c r="L155" s="16">
        <f t="shared" si="5"/>
        <v>249</v>
      </c>
      <c r="M155" s="16">
        <f t="shared" si="5"/>
        <v>129</v>
      </c>
      <c r="N155" s="52"/>
    </row>
    <row r="156" spans="1:14" x14ac:dyDescent="0.2">
      <c r="A156" s="13" t="s">
        <v>142</v>
      </c>
      <c r="B156" s="14" t="s">
        <v>71</v>
      </c>
      <c r="C156" s="15" t="s">
        <v>29</v>
      </c>
      <c r="D156" s="16">
        <f t="shared" si="4"/>
        <v>7.6</v>
      </c>
      <c r="E156" s="16">
        <f t="shared" si="4"/>
        <v>6.6</v>
      </c>
      <c r="F156" s="16">
        <f t="shared" si="4"/>
        <v>0.8</v>
      </c>
      <c r="G156" s="16">
        <f t="shared" si="5"/>
        <v>17</v>
      </c>
      <c r="H156" s="16">
        <f t="shared" si="5"/>
        <v>2.2400000000000002</v>
      </c>
      <c r="I156" s="16">
        <f t="shared" si="5"/>
        <v>578</v>
      </c>
      <c r="J156" s="16">
        <f t="shared" si="5"/>
        <v>76.05</v>
      </c>
      <c r="K156" s="16">
        <f t="shared" si="5"/>
        <v>347</v>
      </c>
      <c r="L156" s="16">
        <f t="shared" si="5"/>
        <v>60</v>
      </c>
      <c r="M156" s="16">
        <f t="shared" si="5"/>
        <v>50</v>
      </c>
      <c r="N156" s="52"/>
    </row>
    <row r="157" spans="1:14" x14ac:dyDescent="0.2">
      <c r="A157" s="13" t="s">
        <v>142</v>
      </c>
      <c r="B157" s="14" t="s">
        <v>82</v>
      </c>
      <c r="C157" s="15" t="s">
        <v>29</v>
      </c>
      <c r="D157" s="16">
        <f t="shared" si="4"/>
        <v>22.799999999999997</v>
      </c>
      <c r="E157" s="16">
        <f t="shared" si="4"/>
        <v>19.799999999999997</v>
      </c>
      <c r="F157" s="16">
        <f t="shared" si="4"/>
        <v>2.2999999999999998</v>
      </c>
      <c r="G157" s="16">
        <f t="shared" si="5"/>
        <v>62</v>
      </c>
      <c r="H157" s="16">
        <f t="shared" si="5"/>
        <v>8.129999999999999</v>
      </c>
      <c r="I157" s="16">
        <f t="shared" si="5"/>
        <v>2273</v>
      </c>
      <c r="J157" s="16">
        <f t="shared" si="5"/>
        <v>276.61</v>
      </c>
      <c r="K157" s="16">
        <f t="shared" si="5"/>
        <v>1161</v>
      </c>
      <c r="L157" s="16">
        <f t="shared" si="5"/>
        <v>223</v>
      </c>
      <c r="M157" s="16">
        <f t="shared" si="5"/>
        <v>113</v>
      </c>
      <c r="N157" s="52"/>
    </row>
    <row r="158" spans="1:14" x14ac:dyDescent="0.2">
      <c r="A158" s="13" t="s">
        <v>142</v>
      </c>
      <c r="B158" s="14" t="s">
        <v>93</v>
      </c>
      <c r="C158" s="15" t="s">
        <v>29</v>
      </c>
      <c r="D158" s="16">
        <f t="shared" si="4"/>
        <v>16.3</v>
      </c>
      <c r="E158" s="16">
        <f t="shared" si="4"/>
        <v>14.3</v>
      </c>
      <c r="F158" s="16">
        <f t="shared" si="4"/>
        <v>1.6</v>
      </c>
      <c r="G158" s="16">
        <f t="shared" si="5"/>
        <v>45</v>
      </c>
      <c r="H158" s="16">
        <f t="shared" si="5"/>
        <v>5.54</v>
      </c>
      <c r="I158" s="16">
        <f t="shared" si="5"/>
        <v>1530</v>
      </c>
      <c r="J158" s="16">
        <f t="shared" si="5"/>
        <v>188.18</v>
      </c>
      <c r="K158" s="16">
        <f t="shared" si="5"/>
        <v>763</v>
      </c>
      <c r="L158" s="16">
        <f t="shared" si="5"/>
        <v>113</v>
      </c>
      <c r="M158" s="16">
        <f t="shared" si="5"/>
        <v>98</v>
      </c>
      <c r="N158" s="52"/>
    </row>
    <row r="159" spans="1:14" x14ac:dyDescent="0.2">
      <c r="A159" s="13" t="s">
        <v>142</v>
      </c>
      <c r="B159" s="14" t="s">
        <v>104</v>
      </c>
      <c r="C159" s="15" t="s">
        <v>29</v>
      </c>
      <c r="D159" s="16">
        <f t="shared" si="4"/>
        <v>7.5</v>
      </c>
      <c r="E159" s="16">
        <f t="shared" si="4"/>
        <v>6.5</v>
      </c>
      <c r="F159" s="16">
        <f t="shared" si="4"/>
        <v>0.8</v>
      </c>
      <c r="G159" s="16">
        <f t="shared" si="5"/>
        <v>21</v>
      </c>
      <c r="H159" s="16">
        <f t="shared" si="5"/>
        <v>2.8</v>
      </c>
      <c r="I159" s="16">
        <f t="shared" si="5"/>
        <v>714</v>
      </c>
      <c r="J159" s="16">
        <f t="shared" si="5"/>
        <v>95.2</v>
      </c>
      <c r="K159" s="16">
        <f t="shared" si="5"/>
        <v>391</v>
      </c>
      <c r="L159" s="16">
        <f t="shared" si="5"/>
        <v>58</v>
      </c>
      <c r="M159" s="16">
        <f t="shared" si="5"/>
        <v>48</v>
      </c>
      <c r="N159" s="52"/>
    </row>
    <row r="160" spans="1:14" x14ac:dyDescent="0.2">
      <c r="A160" s="13" t="s">
        <v>142</v>
      </c>
      <c r="B160" s="14" t="s">
        <v>115</v>
      </c>
      <c r="C160" s="15" t="s">
        <v>29</v>
      </c>
      <c r="D160" s="16">
        <f t="shared" si="4"/>
        <v>14.6</v>
      </c>
      <c r="E160" s="16">
        <f t="shared" si="4"/>
        <v>12.6</v>
      </c>
      <c r="F160" s="16">
        <f t="shared" si="4"/>
        <v>1.6</v>
      </c>
      <c r="G160" s="16">
        <f t="shared" si="5"/>
        <v>32</v>
      </c>
      <c r="H160" s="16">
        <f t="shared" si="5"/>
        <v>4.4000000000000004</v>
      </c>
      <c r="I160" s="16">
        <f t="shared" si="5"/>
        <v>1088</v>
      </c>
      <c r="J160" s="16">
        <f t="shared" si="5"/>
        <v>149.29</v>
      </c>
      <c r="K160" s="16">
        <f t="shared" si="5"/>
        <v>796</v>
      </c>
      <c r="L160" s="16">
        <f t="shared" si="5"/>
        <v>126</v>
      </c>
      <c r="M160" s="16">
        <f t="shared" si="5"/>
        <v>101</v>
      </c>
      <c r="N160" s="52"/>
    </row>
    <row r="161" spans="1:14" x14ac:dyDescent="0.2">
      <c r="A161" s="13" t="s">
        <v>142</v>
      </c>
      <c r="B161" s="14" t="s">
        <v>127</v>
      </c>
      <c r="C161" s="15" t="s">
        <v>29</v>
      </c>
      <c r="D161" s="16">
        <f t="shared" si="4"/>
        <v>15.2</v>
      </c>
      <c r="E161" s="16">
        <f t="shared" si="4"/>
        <v>13.2</v>
      </c>
      <c r="F161" s="16">
        <f t="shared" si="4"/>
        <v>1.6</v>
      </c>
      <c r="G161" s="16">
        <f t="shared" si="5"/>
        <v>37</v>
      </c>
      <c r="H161" s="16">
        <f t="shared" si="5"/>
        <v>4.83</v>
      </c>
      <c r="I161" s="16">
        <f t="shared" si="5"/>
        <v>1258</v>
      </c>
      <c r="J161" s="16">
        <f t="shared" si="5"/>
        <v>164.54655800242762</v>
      </c>
      <c r="K161" s="16">
        <f t="shared" si="5"/>
        <v>648</v>
      </c>
      <c r="L161" s="16">
        <f t="shared" si="5"/>
        <v>125</v>
      </c>
      <c r="M161" s="16">
        <f t="shared" si="5"/>
        <v>86</v>
      </c>
      <c r="N161" s="52"/>
    </row>
    <row r="162" spans="1:14" x14ac:dyDescent="0.2">
      <c r="A162" s="13" t="s">
        <v>142</v>
      </c>
      <c r="B162" s="14" t="s">
        <v>19</v>
      </c>
      <c r="C162" s="15" t="s">
        <v>31</v>
      </c>
      <c r="D162" s="16">
        <f t="shared" si="4"/>
        <v>7.3</v>
      </c>
      <c r="E162" s="16">
        <f t="shared" si="4"/>
        <v>6.3</v>
      </c>
      <c r="F162" s="16">
        <f t="shared" si="4"/>
        <v>0.2</v>
      </c>
      <c r="G162" s="16">
        <f t="shared" si="5"/>
        <v>23</v>
      </c>
      <c r="H162" s="16">
        <f t="shared" si="5"/>
        <v>3.15</v>
      </c>
      <c r="I162" s="16">
        <f t="shared" si="5"/>
        <v>782</v>
      </c>
      <c r="J162" s="16">
        <f t="shared" si="5"/>
        <v>107.12</v>
      </c>
      <c r="K162" s="16">
        <f t="shared" si="5"/>
        <v>367</v>
      </c>
      <c r="L162" s="16">
        <f t="shared" si="5"/>
        <v>64</v>
      </c>
      <c r="M162" s="16">
        <f t="shared" si="5"/>
        <v>48</v>
      </c>
      <c r="N162" s="52"/>
    </row>
    <row r="163" spans="1:14" x14ac:dyDescent="0.2">
      <c r="A163" s="13" t="s">
        <v>142</v>
      </c>
      <c r="B163" s="14" t="s">
        <v>38</v>
      </c>
      <c r="C163" s="15" t="s">
        <v>31</v>
      </c>
      <c r="D163" s="16">
        <f t="shared" si="4"/>
        <v>24.3</v>
      </c>
      <c r="E163" s="16">
        <f t="shared" si="4"/>
        <v>20.3</v>
      </c>
      <c r="F163" s="16">
        <f t="shared" si="4"/>
        <v>1.6</v>
      </c>
      <c r="G163" s="16">
        <f t="shared" si="5"/>
        <v>94</v>
      </c>
      <c r="H163" s="16">
        <f t="shared" si="5"/>
        <v>8.39</v>
      </c>
      <c r="I163" s="16">
        <f t="shared" si="5"/>
        <v>2146</v>
      </c>
      <c r="J163" s="16">
        <f t="shared" si="5"/>
        <v>283.15999999999997</v>
      </c>
      <c r="K163" s="16">
        <f t="shared" si="5"/>
        <v>1051</v>
      </c>
      <c r="L163" s="16">
        <f t="shared" si="5"/>
        <v>203</v>
      </c>
      <c r="M163" s="16">
        <f t="shared" si="5"/>
        <v>117</v>
      </c>
      <c r="N163" s="52"/>
    </row>
    <row r="164" spans="1:14" x14ac:dyDescent="0.2">
      <c r="A164" s="13" t="s">
        <v>142</v>
      </c>
      <c r="B164" s="14" t="s">
        <v>49</v>
      </c>
      <c r="C164" s="15" t="s">
        <v>31</v>
      </c>
      <c r="D164" s="16">
        <f t="shared" si="4"/>
        <v>18.5</v>
      </c>
      <c r="E164" s="16">
        <f t="shared" si="4"/>
        <v>15.5</v>
      </c>
      <c r="F164" s="16">
        <f t="shared" si="4"/>
        <v>0.9</v>
      </c>
      <c r="G164" s="16">
        <f t="shared" si="5"/>
        <v>95</v>
      </c>
      <c r="H164" s="16">
        <f t="shared" si="5"/>
        <v>8.49</v>
      </c>
      <c r="I164" s="16">
        <f t="shared" si="5"/>
        <v>2160</v>
      </c>
      <c r="J164" s="16">
        <f t="shared" si="5"/>
        <v>386.51</v>
      </c>
      <c r="K164" s="16">
        <f t="shared" si="5"/>
        <v>1232</v>
      </c>
      <c r="L164" s="16">
        <f t="shared" si="5"/>
        <v>200</v>
      </c>
      <c r="M164" s="16">
        <f t="shared" si="5"/>
        <v>122</v>
      </c>
      <c r="N164" s="52"/>
    </row>
    <row r="165" spans="1:14" x14ac:dyDescent="0.2">
      <c r="A165" s="13" t="s">
        <v>142</v>
      </c>
      <c r="B165" s="14" t="s">
        <v>60</v>
      </c>
      <c r="C165" s="15" t="s">
        <v>31</v>
      </c>
      <c r="D165" s="16">
        <f t="shared" si="4"/>
        <v>7.6</v>
      </c>
      <c r="E165" s="16">
        <f t="shared" si="4"/>
        <v>6.6</v>
      </c>
      <c r="F165" s="16">
        <f t="shared" si="4"/>
        <v>0.2</v>
      </c>
      <c r="G165" s="16">
        <f t="shared" si="5"/>
        <v>19</v>
      </c>
      <c r="H165" s="16">
        <f t="shared" si="5"/>
        <v>2.5</v>
      </c>
      <c r="I165" s="16">
        <f t="shared" si="5"/>
        <v>646</v>
      </c>
      <c r="J165" s="16">
        <f t="shared" si="5"/>
        <v>85</v>
      </c>
      <c r="K165" s="16">
        <f t="shared" si="5"/>
        <v>324</v>
      </c>
      <c r="L165" s="16">
        <f t="shared" si="5"/>
        <v>58</v>
      </c>
      <c r="M165" s="16">
        <f t="shared" si="5"/>
        <v>53</v>
      </c>
      <c r="N165" s="52"/>
    </row>
    <row r="166" spans="1:14" x14ac:dyDescent="0.2">
      <c r="A166" s="13" t="s">
        <v>142</v>
      </c>
      <c r="B166" s="14" t="s">
        <v>71</v>
      </c>
      <c r="C166" s="15" t="s">
        <v>31</v>
      </c>
      <c r="D166" s="16">
        <f t="shared" si="4"/>
        <v>14.9</v>
      </c>
      <c r="E166" s="16">
        <f t="shared" si="4"/>
        <v>12.9</v>
      </c>
      <c r="F166" s="16">
        <f t="shared" si="4"/>
        <v>0.4</v>
      </c>
      <c r="G166" s="16">
        <f t="shared" si="5"/>
        <v>45</v>
      </c>
      <c r="H166" s="16">
        <f t="shared" si="5"/>
        <v>6.07</v>
      </c>
      <c r="I166" s="16">
        <f t="shared" si="5"/>
        <v>1530</v>
      </c>
      <c r="J166" s="16">
        <f t="shared" si="5"/>
        <v>206.39</v>
      </c>
      <c r="K166" s="16">
        <f t="shared" si="5"/>
        <v>745</v>
      </c>
      <c r="L166" s="16">
        <f t="shared" si="5"/>
        <v>127</v>
      </c>
      <c r="M166" s="16">
        <f t="shared" si="5"/>
        <v>97</v>
      </c>
      <c r="N166" s="52"/>
    </row>
    <row r="167" spans="1:14" x14ac:dyDescent="0.2">
      <c r="A167" s="13" t="s">
        <v>142</v>
      </c>
      <c r="B167" s="14" t="s">
        <v>82</v>
      </c>
      <c r="C167" s="15" t="s">
        <v>31</v>
      </c>
      <c r="D167" s="16">
        <f t="shared" si="4"/>
        <v>15.5</v>
      </c>
      <c r="E167" s="16">
        <f t="shared" si="4"/>
        <v>13.5</v>
      </c>
      <c r="F167" s="16">
        <f t="shared" si="4"/>
        <v>0.4</v>
      </c>
      <c r="G167" s="16">
        <f t="shared" si="5"/>
        <v>31</v>
      </c>
      <c r="H167" s="16">
        <f t="shared" si="5"/>
        <v>4.01</v>
      </c>
      <c r="I167" s="16">
        <f t="shared" si="5"/>
        <v>1054</v>
      </c>
      <c r="J167" s="16">
        <f t="shared" si="5"/>
        <v>136.13999999999999</v>
      </c>
      <c r="K167" s="16">
        <f t="shared" si="5"/>
        <v>693</v>
      </c>
      <c r="L167" s="16">
        <f t="shared" si="5"/>
        <v>118</v>
      </c>
      <c r="M167" s="16">
        <f t="shared" si="5"/>
        <v>88</v>
      </c>
      <c r="N167" s="52"/>
    </row>
    <row r="168" spans="1:14" x14ac:dyDescent="0.2">
      <c r="A168" s="13" t="s">
        <v>142</v>
      </c>
      <c r="B168" s="14" t="s">
        <v>93</v>
      </c>
      <c r="C168" s="15" t="s">
        <v>31</v>
      </c>
      <c r="D168" s="16">
        <f t="shared" si="4"/>
        <v>7.3</v>
      </c>
      <c r="E168" s="16">
        <f t="shared" si="4"/>
        <v>6.3</v>
      </c>
      <c r="F168" s="16">
        <f t="shared" si="4"/>
        <v>0.2</v>
      </c>
      <c r="G168" s="16">
        <f t="shared" si="5"/>
        <v>19</v>
      </c>
      <c r="H168" s="16">
        <f t="shared" si="5"/>
        <v>2.6</v>
      </c>
      <c r="I168" s="16">
        <f t="shared" si="5"/>
        <v>646</v>
      </c>
      <c r="J168" s="16">
        <f t="shared" si="5"/>
        <v>88.49</v>
      </c>
      <c r="K168" s="16">
        <f t="shared" si="5"/>
        <v>330</v>
      </c>
      <c r="L168" s="16">
        <f t="shared" si="5"/>
        <v>63</v>
      </c>
      <c r="M168" s="16">
        <f t="shared" si="5"/>
        <v>53</v>
      </c>
      <c r="N168" s="52"/>
    </row>
    <row r="169" spans="1:14" x14ac:dyDescent="0.2">
      <c r="A169" s="13" t="s">
        <v>142</v>
      </c>
      <c r="B169" s="14" t="s">
        <v>104</v>
      </c>
      <c r="C169" s="15" t="s">
        <v>31</v>
      </c>
      <c r="D169" s="16">
        <f t="shared" si="4"/>
        <v>16.3</v>
      </c>
      <c r="E169" s="16">
        <f t="shared" si="4"/>
        <v>14.3</v>
      </c>
      <c r="F169" s="16">
        <f t="shared" si="4"/>
        <v>0.4</v>
      </c>
      <c r="G169" s="16">
        <f t="shared" si="5"/>
        <v>39</v>
      </c>
      <c r="H169" s="16">
        <f t="shared" si="5"/>
        <v>4.8099999999999996</v>
      </c>
      <c r="I169" s="16">
        <f t="shared" si="5"/>
        <v>1326</v>
      </c>
      <c r="J169" s="16">
        <f t="shared" si="5"/>
        <v>163.29000000000002</v>
      </c>
      <c r="K169" s="16">
        <f t="shared" si="5"/>
        <v>762</v>
      </c>
      <c r="L169" s="16">
        <f t="shared" si="5"/>
        <v>121</v>
      </c>
      <c r="M169" s="16">
        <f t="shared" si="5"/>
        <v>96</v>
      </c>
      <c r="N169" s="52"/>
    </row>
    <row r="170" spans="1:14" x14ac:dyDescent="0.2">
      <c r="A170" s="13" t="s">
        <v>142</v>
      </c>
      <c r="B170" s="14" t="s">
        <v>115</v>
      </c>
      <c r="C170" s="15" t="s">
        <v>31</v>
      </c>
      <c r="D170" s="16">
        <f t="shared" ref="D170:F181" si="6">SUMIFS(D$2:D$121,$C$2:$C$121,$C170,$B$2:$B$121,$B170)</f>
        <v>14.5</v>
      </c>
      <c r="E170" s="16">
        <f t="shared" si="6"/>
        <v>12.5</v>
      </c>
      <c r="F170" s="16">
        <f t="shared" si="6"/>
        <v>0.4</v>
      </c>
      <c r="G170" s="16">
        <f t="shared" si="5"/>
        <v>40</v>
      </c>
      <c r="H170" s="16">
        <f t="shared" si="5"/>
        <v>5.5600000000000005</v>
      </c>
      <c r="I170" s="16">
        <f t="shared" si="5"/>
        <v>1360</v>
      </c>
      <c r="J170" s="16">
        <f t="shared" si="5"/>
        <v>188.77999999999997</v>
      </c>
      <c r="K170" s="16">
        <f t="shared" si="5"/>
        <v>716</v>
      </c>
      <c r="L170" s="16">
        <f t="shared" si="5"/>
        <v>125</v>
      </c>
      <c r="M170" s="16">
        <f t="shared" si="5"/>
        <v>95</v>
      </c>
      <c r="N170" s="52"/>
    </row>
    <row r="171" spans="1:14" x14ac:dyDescent="0.2">
      <c r="A171" s="13" t="s">
        <v>142</v>
      </c>
      <c r="B171" s="14" t="s">
        <v>127</v>
      </c>
      <c r="C171" s="15" t="s">
        <v>31</v>
      </c>
      <c r="D171" s="16">
        <f t="shared" si="6"/>
        <v>15.2</v>
      </c>
      <c r="E171" s="16">
        <f t="shared" si="6"/>
        <v>13.2</v>
      </c>
      <c r="F171" s="16">
        <f t="shared" si="6"/>
        <v>0.4</v>
      </c>
      <c r="G171" s="16">
        <f t="shared" si="5"/>
        <v>30</v>
      </c>
      <c r="H171" s="16">
        <f t="shared" si="5"/>
        <v>3.94</v>
      </c>
      <c r="I171" s="16">
        <f t="shared" si="5"/>
        <v>1210</v>
      </c>
      <c r="J171" s="16">
        <f t="shared" si="5"/>
        <v>159.21052631578948</v>
      </c>
      <c r="K171" s="16">
        <f t="shared" si="5"/>
        <v>768</v>
      </c>
      <c r="L171" s="16">
        <f t="shared" si="5"/>
        <v>116</v>
      </c>
      <c r="M171" s="16">
        <f t="shared" si="5"/>
        <v>100</v>
      </c>
      <c r="N171" s="52"/>
    </row>
    <row r="172" spans="1:14" x14ac:dyDescent="0.2">
      <c r="A172" s="13" t="s">
        <v>142</v>
      </c>
      <c r="B172" s="14" t="s">
        <v>19</v>
      </c>
      <c r="C172" s="15" t="s">
        <v>33</v>
      </c>
      <c r="D172" s="16">
        <f t="shared" si="6"/>
        <v>7.9</v>
      </c>
      <c r="E172" s="16">
        <f t="shared" si="6"/>
        <v>6.9</v>
      </c>
      <c r="F172" s="16">
        <f t="shared" si="6"/>
        <v>0.6</v>
      </c>
      <c r="G172" s="16">
        <f t="shared" si="5"/>
        <v>24</v>
      </c>
      <c r="H172" s="16">
        <f t="shared" si="5"/>
        <v>3.04</v>
      </c>
      <c r="I172" s="16">
        <f t="shared" si="5"/>
        <v>816</v>
      </c>
      <c r="J172" s="16">
        <f t="shared" si="5"/>
        <v>103.29</v>
      </c>
      <c r="K172" s="16">
        <f t="shared" si="5"/>
        <v>379</v>
      </c>
      <c r="L172" s="16">
        <f t="shared" si="5"/>
        <v>60</v>
      </c>
      <c r="M172" s="16">
        <f t="shared" si="5"/>
        <v>44</v>
      </c>
      <c r="N172" s="52"/>
    </row>
    <row r="173" spans="1:14" x14ac:dyDescent="0.2">
      <c r="A173" s="13" t="s">
        <v>142</v>
      </c>
      <c r="B173" s="14" t="s">
        <v>38</v>
      </c>
      <c r="C173" s="15" t="s">
        <v>33</v>
      </c>
      <c r="D173" s="16">
        <f t="shared" si="6"/>
        <v>15.600000000000001</v>
      </c>
      <c r="E173" s="16">
        <f t="shared" si="6"/>
        <v>13.6</v>
      </c>
      <c r="F173" s="16">
        <f t="shared" si="6"/>
        <v>1.2</v>
      </c>
      <c r="G173" s="16">
        <f t="shared" si="5"/>
        <v>36</v>
      </c>
      <c r="H173" s="16">
        <f t="shared" si="5"/>
        <v>4.6899999999999995</v>
      </c>
      <c r="I173" s="16">
        <f t="shared" si="5"/>
        <v>1224</v>
      </c>
      <c r="J173" s="16">
        <f t="shared" si="5"/>
        <v>159.26</v>
      </c>
      <c r="K173" s="16">
        <f t="shared" si="5"/>
        <v>683</v>
      </c>
      <c r="L173" s="16">
        <f t="shared" si="5"/>
        <v>112</v>
      </c>
      <c r="M173" s="16">
        <f t="shared" si="5"/>
        <v>96</v>
      </c>
      <c r="N173" s="52"/>
    </row>
    <row r="174" spans="1:14" x14ac:dyDescent="0.2">
      <c r="A174" s="13" t="s">
        <v>142</v>
      </c>
      <c r="B174" s="14" t="s">
        <v>49</v>
      </c>
      <c r="C174" s="15" t="s">
        <v>33</v>
      </c>
      <c r="D174" s="16">
        <f t="shared" si="6"/>
        <v>15.5</v>
      </c>
      <c r="E174" s="16">
        <f t="shared" si="6"/>
        <v>13.5</v>
      </c>
      <c r="F174" s="16">
        <f t="shared" si="6"/>
        <v>1.2</v>
      </c>
      <c r="G174" s="16">
        <f t="shared" si="5"/>
        <v>36</v>
      </c>
      <c r="H174" s="16">
        <f t="shared" si="5"/>
        <v>4.63</v>
      </c>
      <c r="I174" s="16">
        <f t="shared" si="5"/>
        <v>1224</v>
      </c>
      <c r="J174" s="16">
        <f t="shared" si="5"/>
        <v>157.25</v>
      </c>
      <c r="K174" s="16">
        <f t="shared" si="5"/>
        <v>672</v>
      </c>
      <c r="L174" s="16">
        <f t="shared" si="5"/>
        <v>109</v>
      </c>
      <c r="M174" s="16">
        <f t="shared" si="5"/>
        <v>96</v>
      </c>
      <c r="N174" s="52"/>
    </row>
    <row r="175" spans="1:14" x14ac:dyDescent="0.2">
      <c r="A175" s="13" t="s">
        <v>142</v>
      </c>
      <c r="B175" s="14" t="s">
        <v>60</v>
      </c>
      <c r="C175" s="15" t="s">
        <v>33</v>
      </c>
      <c r="D175" s="16">
        <f t="shared" si="6"/>
        <v>7</v>
      </c>
      <c r="E175" s="16">
        <f t="shared" si="6"/>
        <v>6</v>
      </c>
      <c r="F175" s="16">
        <f t="shared" si="6"/>
        <v>0.6</v>
      </c>
      <c r="G175" s="16">
        <f t="shared" si="5"/>
        <v>19</v>
      </c>
      <c r="H175" s="16">
        <f t="shared" si="5"/>
        <v>2.71</v>
      </c>
      <c r="I175" s="16">
        <f t="shared" si="5"/>
        <v>646</v>
      </c>
      <c r="J175" s="16">
        <f t="shared" si="5"/>
        <v>92.29</v>
      </c>
      <c r="K175" s="16">
        <f t="shared" si="5"/>
        <v>307</v>
      </c>
      <c r="L175" s="16">
        <f t="shared" si="5"/>
        <v>57</v>
      </c>
      <c r="M175" s="16">
        <f t="shared" si="5"/>
        <v>51</v>
      </c>
      <c r="N175" s="52"/>
    </row>
    <row r="176" spans="1:14" x14ac:dyDescent="0.2">
      <c r="A176" s="13" t="s">
        <v>142</v>
      </c>
      <c r="B176" s="14" t="s">
        <v>71</v>
      </c>
      <c r="C176" s="15" t="s">
        <v>33</v>
      </c>
      <c r="D176" s="16">
        <f t="shared" si="6"/>
        <v>15.1</v>
      </c>
      <c r="E176" s="16">
        <f t="shared" si="6"/>
        <v>13.1</v>
      </c>
      <c r="F176" s="16">
        <f t="shared" si="6"/>
        <v>1.2</v>
      </c>
      <c r="G176" s="16">
        <f t="shared" si="5"/>
        <v>42</v>
      </c>
      <c r="H176" s="16">
        <f t="shared" si="5"/>
        <v>5.57</v>
      </c>
      <c r="I176" s="16">
        <f t="shared" si="5"/>
        <v>1428</v>
      </c>
      <c r="J176" s="16">
        <f t="shared" si="5"/>
        <v>189.38</v>
      </c>
      <c r="K176" s="16">
        <f t="shared" si="5"/>
        <v>751</v>
      </c>
      <c r="L176" s="16">
        <f t="shared" si="5"/>
        <v>112</v>
      </c>
      <c r="M176" s="16">
        <f t="shared" si="5"/>
        <v>92</v>
      </c>
      <c r="N176" s="52"/>
    </row>
    <row r="177" spans="1:14" x14ac:dyDescent="0.2">
      <c r="A177" s="13" t="s">
        <v>142</v>
      </c>
      <c r="B177" s="14" t="s">
        <v>82</v>
      </c>
      <c r="C177" s="15" t="s">
        <v>33</v>
      </c>
      <c r="D177" s="16">
        <f t="shared" si="6"/>
        <v>14.6</v>
      </c>
      <c r="E177" s="16">
        <f t="shared" si="6"/>
        <v>12.6</v>
      </c>
      <c r="F177" s="16">
        <f t="shared" si="6"/>
        <v>1.2</v>
      </c>
      <c r="G177" s="16">
        <f t="shared" si="5"/>
        <v>38</v>
      </c>
      <c r="H177" s="16">
        <f t="shared" si="5"/>
        <v>5.23</v>
      </c>
      <c r="I177" s="16">
        <f t="shared" si="5"/>
        <v>1292</v>
      </c>
      <c r="J177" s="16">
        <f t="shared" si="5"/>
        <v>177.67000000000002</v>
      </c>
      <c r="K177" s="16">
        <f t="shared" si="5"/>
        <v>703</v>
      </c>
      <c r="L177" s="16">
        <f t="shared" si="5"/>
        <v>106</v>
      </c>
      <c r="M177" s="16">
        <f t="shared" si="5"/>
        <v>94</v>
      </c>
      <c r="N177" s="52"/>
    </row>
    <row r="178" spans="1:14" x14ac:dyDescent="0.2">
      <c r="A178" s="13" t="s">
        <v>142</v>
      </c>
      <c r="B178" s="14" t="s">
        <v>93</v>
      </c>
      <c r="C178" s="15" t="s">
        <v>33</v>
      </c>
      <c r="D178" s="16">
        <f t="shared" si="6"/>
        <v>15.9</v>
      </c>
      <c r="E178" s="16">
        <f t="shared" si="6"/>
        <v>12.9</v>
      </c>
      <c r="F178" s="16">
        <f t="shared" si="6"/>
        <v>1.7999999999999998</v>
      </c>
      <c r="G178" s="16">
        <f t="shared" si="5"/>
        <v>58</v>
      </c>
      <c r="H178" s="16">
        <f t="shared" si="5"/>
        <v>6.6400000000000006</v>
      </c>
      <c r="I178" s="16">
        <f t="shared" si="5"/>
        <v>2387</v>
      </c>
      <c r="J178" s="16">
        <f t="shared" si="5"/>
        <v>225.62</v>
      </c>
      <c r="K178" s="16">
        <f t="shared" si="5"/>
        <v>1205</v>
      </c>
      <c r="L178" s="16">
        <f t="shared" si="5"/>
        <v>294</v>
      </c>
      <c r="M178" s="16">
        <f t="shared" si="5"/>
        <v>91</v>
      </c>
      <c r="N178" s="52"/>
    </row>
    <row r="179" spans="1:14" x14ac:dyDescent="0.2">
      <c r="A179" s="13" t="s">
        <v>142</v>
      </c>
      <c r="B179" s="14" t="s">
        <v>104</v>
      </c>
      <c r="C179" s="15" t="s">
        <v>33</v>
      </c>
      <c r="D179" s="16">
        <f t="shared" si="6"/>
        <v>23.200000000000003</v>
      </c>
      <c r="E179" s="16">
        <f t="shared" si="6"/>
        <v>20.2</v>
      </c>
      <c r="F179" s="16">
        <f t="shared" si="6"/>
        <v>1.9</v>
      </c>
      <c r="G179" s="16">
        <f t="shared" si="5"/>
        <v>66</v>
      </c>
      <c r="H179" s="16">
        <f t="shared" si="5"/>
        <v>7.59</v>
      </c>
      <c r="I179" s="16">
        <f t="shared" si="5"/>
        <v>2610</v>
      </c>
      <c r="J179" s="16">
        <f t="shared" si="5"/>
        <v>257.85000000000002</v>
      </c>
      <c r="K179" s="16">
        <f t="shared" si="5"/>
        <v>1056</v>
      </c>
      <c r="L179" s="16">
        <f t="shared" si="5"/>
        <v>271</v>
      </c>
      <c r="M179" s="16">
        <f t="shared" si="5"/>
        <v>114</v>
      </c>
      <c r="N179" s="52"/>
    </row>
    <row r="180" spans="1:14" x14ac:dyDescent="0.2">
      <c r="A180" s="13" t="s">
        <v>142</v>
      </c>
      <c r="B180" s="14" t="s">
        <v>115</v>
      </c>
      <c r="C180" s="15" t="s">
        <v>33</v>
      </c>
      <c r="D180" s="16">
        <f t="shared" si="6"/>
        <v>15.5</v>
      </c>
      <c r="E180" s="16">
        <f t="shared" si="6"/>
        <v>13.5</v>
      </c>
      <c r="F180" s="16">
        <f t="shared" si="6"/>
        <v>1.2</v>
      </c>
      <c r="G180" s="16">
        <f t="shared" si="5"/>
        <v>36</v>
      </c>
      <c r="H180" s="16">
        <f t="shared" si="5"/>
        <v>4.68</v>
      </c>
      <c r="I180" s="16">
        <f t="shared" si="5"/>
        <v>1224</v>
      </c>
      <c r="J180" s="16">
        <f t="shared" si="5"/>
        <v>158.94999999999999</v>
      </c>
      <c r="K180" s="16">
        <f t="shared" si="5"/>
        <v>656</v>
      </c>
      <c r="L180" s="16">
        <f t="shared" si="5"/>
        <v>116</v>
      </c>
      <c r="M180" s="16">
        <f t="shared" si="5"/>
        <v>97</v>
      </c>
      <c r="N180" s="52"/>
    </row>
    <row r="181" spans="1:14" x14ac:dyDescent="0.2">
      <c r="A181" s="13" t="s">
        <v>142</v>
      </c>
      <c r="B181" s="14" t="s">
        <v>127</v>
      </c>
      <c r="C181" s="15" t="s">
        <v>33</v>
      </c>
      <c r="D181" s="16">
        <f t="shared" si="6"/>
        <v>14</v>
      </c>
      <c r="E181" s="16">
        <f t="shared" si="6"/>
        <v>12</v>
      </c>
      <c r="F181" s="16">
        <f t="shared" si="6"/>
        <v>1.2</v>
      </c>
      <c r="G181" s="16">
        <f t="shared" si="5"/>
        <v>34</v>
      </c>
      <c r="H181" s="16">
        <f t="shared" si="5"/>
        <v>4.8600000000000003</v>
      </c>
      <c r="I181" s="16">
        <f t="shared" si="5"/>
        <v>1156</v>
      </c>
      <c r="J181" s="16">
        <f t="shared" si="5"/>
        <v>165.14285714285714</v>
      </c>
      <c r="K181" s="16">
        <f t="shared" si="5"/>
        <v>654</v>
      </c>
      <c r="L181" s="16">
        <f t="shared" si="5"/>
        <v>118</v>
      </c>
      <c r="M181" s="16">
        <f t="shared" si="5"/>
        <v>96</v>
      </c>
      <c r="N181" s="52"/>
    </row>
    <row r="182" spans="1:14" x14ac:dyDescent="0.2">
      <c r="A182" s="22" t="s">
        <v>21</v>
      </c>
      <c r="B182" s="23" t="s">
        <v>19</v>
      </c>
      <c r="C182" s="24" t="s">
        <v>150</v>
      </c>
      <c r="D182" s="25">
        <f>SUMIFS(D$2:D$121,$B$2:$B$121,$B182,$A$2:$A$121,$A182)</f>
        <v>37.4</v>
      </c>
      <c r="E182" s="25">
        <f t="shared" ref="E182:M197" si="7">SUMIFS(E$2:E$121,$B$2:$B$121,$B182,$A$2:$A$121,$A182)</f>
        <v>32.4</v>
      </c>
      <c r="F182" s="25">
        <f t="shared" si="7"/>
        <v>1.8</v>
      </c>
      <c r="G182" s="25">
        <f t="shared" si="7"/>
        <v>96</v>
      </c>
      <c r="H182" s="25">
        <f t="shared" si="7"/>
        <v>12.930000000000001</v>
      </c>
      <c r="I182" s="25">
        <f t="shared" si="7"/>
        <v>3264</v>
      </c>
      <c r="J182" s="25">
        <f t="shared" si="7"/>
        <v>439.76</v>
      </c>
      <c r="K182" s="25">
        <f t="shared" si="7"/>
        <v>1731</v>
      </c>
      <c r="L182" s="25">
        <f t="shared" si="7"/>
        <v>318</v>
      </c>
      <c r="M182" s="25">
        <f t="shared" si="7"/>
        <v>229</v>
      </c>
      <c r="N182" s="52"/>
    </row>
    <row r="183" spans="1:14" x14ac:dyDescent="0.2">
      <c r="A183" s="22" t="s">
        <v>21</v>
      </c>
      <c r="B183" s="23" t="s">
        <v>38</v>
      </c>
      <c r="C183" s="24" t="s">
        <v>150</v>
      </c>
      <c r="D183" s="25">
        <f t="shared" ref="D183:M201" si="8">SUMIFS(D$2:D$121,$B$2:$B$121,$B183,$A$2:$A$121,$A183)</f>
        <v>38.5</v>
      </c>
      <c r="E183" s="25">
        <f t="shared" si="8"/>
        <v>33.5</v>
      </c>
      <c r="F183" s="25">
        <f t="shared" si="8"/>
        <v>1.7000000000000002</v>
      </c>
      <c r="G183" s="25">
        <f t="shared" si="8"/>
        <v>109</v>
      </c>
      <c r="H183" s="25">
        <f t="shared" si="8"/>
        <v>14.190000000000001</v>
      </c>
      <c r="I183" s="25">
        <f t="shared" si="8"/>
        <v>3556</v>
      </c>
      <c r="J183" s="25">
        <f t="shared" si="8"/>
        <v>482</v>
      </c>
      <c r="K183" s="25">
        <f t="shared" si="8"/>
        <v>1738</v>
      </c>
      <c r="L183" s="25">
        <f t="shared" si="8"/>
        <v>304</v>
      </c>
      <c r="M183" s="25">
        <f t="shared" si="7"/>
        <v>224</v>
      </c>
      <c r="N183" s="52"/>
    </row>
    <row r="184" spans="1:14" x14ac:dyDescent="0.2">
      <c r="A184" s="22" t="s">
        <v>21</v>
      </c>
      <c r="B184" s="23" t="s">
        <v>49</v>
      </c>
      <c r="C184" s="24" t="s">
        <v>150</v>
      </c>
      <c r="D184" s="25">
        <f t="shared" si="8"/>
        <v>41.3</v>
      </c>
      <c r="E184" s="25">
        <f t="shared" si="8"/>
        <v>35.299999999999997</v>
      </c>
      <c r="F184" s="25">
        <f t="shared" si="8"/>
        <v>2.2000000000000002</v>
      </c>
      <c r="G184" s="25">
        <f t="shared" si="8"/>
        <v>120</v>
      </c>
      <c r="H184" s="25">
        <f t="shared" si="8"/>
        <v>14.9</v>
      </c>
      <c r="I184" s="25">
        <f t="shared" si="8"/>
        <v>4464</v>
      </c>
      <c r="J184" s="25">
        <f t="shared" si="8"/>
        <v>506.65999999999997</v>
      </c>
      <c r="K184" s="25">
        <f t="shared" si="8"/>
        <v>2285</v>
      </c>
      <c r="L184" s="25">
        <f t="shared" si="8"/>
        <v>422</v>
      </c>
      <c r="M184" s="25">
        <f t="shared" si="7"/>
        <v>269</v>
      </c>
      <c r="N184" s="52"/>
    </row>
    <row r="185" spans="1:14" x14ac:dyDescent="0.2">
      <c r="A185" s="22" t="s">
        <v>21</v>
      </c>
      <c r="B185" s="23" t="s">
        <v>60</v>
      </c>
      <c r="C185" s="24" t="s">
        <v>150</v>
      </c>
      <c r="D185" s="25">
        <f t="shared" si="8"/>
        <v>46.300000000000004</v>
      </c>
      <c r="E185" s="25">
        <f t="shared" si="8"/>
        <v>40.300000000000004</v>
      </c>
      <c r="F185" s="25">
        <f t="shared" si="8"/>
        <v>2.5</v>
      </c>
      <c r="G185" s="25">
        <f t="shared" si="8"/>
        <v>121</v>
      </c>
      <c r="H185" s="25">
        <f t="shared" si="8"/>
        <v>14.190000000000001</v>
      </c>
      <c r="I185" s="25">
        <f t="shared" si="8"/>
        <v>4328</v>
      </c>
      <c r="J185" s="25">
        <f t="shared" si="8"/>
        <v>482.73</v>
      </c>
      <c r="K185" s="25">
        <f t="shared" si="8"/>
        <v>2165</v>
      </c>
      <c r="L185" s="25">
        <f t="shared" si="8"/>
        <v>425</v>
      </c>
      <c r="M185" s="25">
        <f t="shared" si="7"/>
        <v>282</v>
      </c>
      <c r="N185" s="52"/>
    </row>
    <row r="186" spans="1:14" x14ac:dyDescent="0.2">
      <c r="A186" s="22" t="s">
        <v>21</v>
      </c>
      <c r="B186" s="23" t="s">
        <v>71</v>
      </c>
      <c r="C186" s="24" t="s">
        <v>150</v>
      </c>
      <c r="D186" s="25">
        <f t="shared" si="8"/>
        <v>48.1</v>
      </c>
      <c r="E186" s="25">
        <f t="shared" si="8"/>
        <v>42.3</v>
      </c>
      <c r="F186" s="25">
        <f t="shared" si="8"/>
        <v>2.4</v>
      </c>
      <c r="G186" s="25">
        <f t="shared" si="8"/>
        <v>133</v>
      </c>
      <c r="H186" s="25">
        <f t="shared" si="8"/>
        <v>17.12</v>
      </c>
      <c r="I186" s="25">
        <f t="shared" si="8"/>
        <v>4610</v>
      </c>
      <c r="J186" s="25">
        <f t="shared" si="8"/>
        <v>582.13</v>
      </c>
      <c r="K186" s="25">
        <f t="shared" si="8"/>
        <v>2115</v>
      </c>
      <c r="L186" s="25">
        <f t="shared" si="8"/>
        <v>446</v>
      </c>
      <c r="M186" s="25">
        <f t="shared" si="7"/>
        <v>268</v>
      </c>
      <c r="N186" s="52"/>
    </row>
    <row r="187" spans="1:14" x14ac:dyDescent="0.2">
      <c r="A187" s="22" t="s">
        <v>21</v>
      </c>
      <c r="B187" s="23" t="s">
        <v>82</v>
      </c>
      <c r="C187" s="24" t="s">
        <v>150</v>
      </c>
      <c r="D187" s="25">
        <f t="shared" si="8"/>
        <v>46.2</v>
      </c>
      <c r="E187" s="25">
        <f t="shared" si="8"/>
        <v>40.200000000000003</v>
      </c>
      <c r="F187" s="25">
        <f t="shared" si="8"/>
        <v>2.2000000000000002</v>
      </c>
      <c r="G187" s="25">
        <f t="shared" si="8"/>
        <v>110</v>
      </c>
      <c r="H187" s="25">
        <f t="shared" si="8"/>
        <v>14.319999999999999</v>
      </c>
      <c r="I187" s="25">
        <f t="shared" si="8"/>
        <v>3905</v>
      </c>
      <c r="J187" s="25">
        <f t="shared" si="8"/>
        <v>486.82000000000005</v>
      </c>
      <c r="K187" s="25">
        <f t="shared" si="8"/>
        <v>2105</v>
      </c>
      <c r="L187" s="25">
        <f t="shared" si="8"/>
        <v>412</v>
      </c>
      <c r="M187" s="25">
        <f t="shared" si="7"/>
        <v>252</v>
      </c>
      <c r="N187" s="52"/>
    </row>
    <row r="188" spans="1:14" x14ac:dyDescent="0.2">
      <c r="A188" s="22" t="s">
        <v>21</v>
      </c>
      <c r="B188" s="23" t="s">
        <v>93</v>
      </c>
      <c r="C188" s="24" t="s">
        <v>150</v>
      </c>
      <c r="D188" s="25">
        <f t="shared" si="8"/>
        <v>45.4</v>
      </c>
      <c r="E188" s="25">
        <f t="shared" si="8"/>
        <v>38.4</v>
      </c>
      <c r="F188" s="25">
        <f t="shared" si="8"/>
        <v>3</v>
      </c>
      <c r="G188" s="25">
        <f t="shared" si="8"/>
        <v>142</v>
      </c>
      <c r="H188" s="25">
        <f t="shared" si="8"/>
        <v>17.990000000000002</v>
      </c>
      <c r="I188" s="25">
        <f t="shared" si="8"/>
        <v>5243</v>
      </c>
      <c r="J188" s="25">
        <f t="shared" si="8"/>
        <v>611.75</v>
      </c>
      <c r="K188" s="25">
        <f t="shared" si="8"/>
        <v>2552</v>
      </c>
      <c r="L188" s="25">
        <f t="shared" si="8"/>
        <v>530</v>
      </c>
      <c r="M188" s="25">
        <f t="shared" si="7"/>
        <v>292</v>
      </c>
      <c r="N188" s="52"/>
    </row>
    <row r="189" spans="1:14" x14ac:dyDescent="0.2">
      <c r="A189" s="22" t="s">
        <v>21</v>
      </c>
      <c r="B189" s="23" t="s">
        <v>104</v>
      </c>
      <c r="C189" s="24" t="s">
        <v>150</v>
      </c>
      <c r="D189" s="25">
        <f t="shared" si="8"/>
        <v>53.699999999999996</v>
      </c>
      <c r="E189" s="25">
        <f t="shared" si="8"/>
        <v>46.699999999999996</v>
      </c>
      <c r="F189" s="25">
        <f t="shared" si="8"/>
        <v>3.0999999999999996</v>
      </c>
      <c r="G189" s="25">
        <f t="shared" si="8"/>
        <v>138</v>
      </c>
      <c r="H189" s="25">
        <f t="shared" si="8"/>
        <v>16.940000000000001</v>
      </c>
      <c r="I189" s="25">
        <f t="shared" si="8"/>
        <v>5046</v>
      </c>
      <c r="J189" s="25">
        <f t="shared" si="8"/>
        <v>575.77</v>
      </c>
      <c r="K189" s="25">
        <f t="shared" si="8"/>
        <v>2569</v>
      </c>
      <c r="L189" s="25">
        <f t="shared" si="8"/>
        <v>641</v>
      </c>
      <c r="M189" s="25">
        <f t="shared" si="7"/>
        <v>279</v>
      </c>
      <c r="N189" s="52"/>
    </row>
    <row r="190" spans="1:14" x14ac:dyDescent="0.2">
      <c r="A190" s="22" t="s">
        <v>21</v>
      </c>
      <c r="B190" s="23" t="s">
        <v>115</v>
      </c>
      <c r="C190" s="24" t="s">
        <v>150</v>
      </c>
      <c r="D190" s="25">
        <f t="shared" si="8"/>
        <v>53.9</v>
      </c>
      <c r="E190" s="25">
        <f t="shared" si="8"/>
        <v>46.9</v>
      </c>
      <c r="F190" s="25">
        <f t="shared" si="8"/>
        <v>2.6999999999999997</v>
      </c>
      <c r="G190" s="25">
        <f t="shared" si="8"/>
        <v>140</v>
      </c>
      <c r="H190" s="25">
        <f t="shared" si="8"/>
        <v>18.22</v>
      </c>
      <c r="I190" s="25">
        <f t="shared" si="8"/>
        <v>5648</v>
      </c>
      <c r="J190" s="25">
        <f t="shared" si="8"/>
        <v>618.78</v>
      </c>
      <c r="K190" s="25">
        <f t="shared" si="8"/>
        <v>2430</v>
      </c>
      <c r="L190" s="25">
        <f t="shared" si="8"/>
        <v>550</v>
      </c>
      <c r="M190" s="25">
        <f t="shared" si="7"/>
        <v>307</v>
      </c>
      <c r="N190" s="52"/>
    </row>
    <row r="191" spans="1:14" x14ac:dyDescent="0.2">
      <c r="A191" s="22" t="s">
        <v>21</v>
      </c>
      <c r="B191" s="23" t="s">
        <v>127</v>
      </c>
      <c r="C191" s="24" t="s">
        <v>150</v>
      </c>
      <c r="D191" s="25">
        <f t="shared" si="8"/>
        <v>38.299999999999997</v>
      </c>
      <c r="E191" s="25">
        <f t="shared" si="8"/>
        <v>33.299999999999997</v>
      </c>
      <c r="F191" s="25">
        <f t="shared" si="8"/>
        <v>1.5</v>
      </c>
      <c r="G191" s="25">
        <f t="shared" si="8"/>
        <v>95</v>
      </c>
      <c r="H191" s="25">
        <f t="shared" si="8"/>
        <v>12.43</v>
      </c>
      <c r="I191" s="25">
        <f t="shared" si="8"/>
        <v>3420</v>
      </c>
      <c r="J191" s="25">
        <f t="shared" si="8"/>
        <v>447.68211128580657</v>
      </c>
      <c r="K191" s="25">
        <f t="shared" si="8"/>
        <v>1793</v>
      </c>
      <c r="L191" s="25">
        <f t="shared" si="8"/>
        <v>303</v>
      </c>
      <c r="M191" s="25">
        <f t="shared" si="7"/>
        <v>238</v>
      </c>
      <c r="N191" s="52"/>
    </row>
    <row r="192" spans="1:14" x14ac:dyDescent="0.2">
      <c r="A192" s="22" t="s">
        <v>24</v>
      </c>
      <c r="B192" s="23" t="s">
        <v>19</v>
      </c>
      <c r="C192" s="24" t="s">
        <v>150</v>
      </c>
      <c r="D192" s="25">
        <f t="shared" si="8"/>
        <v>54.699999999999996</v>
      </c>
      <c r="E192" s="25">
        <f t="shared" si="8"/>
        <v>46.699999999999996</v>
      </c>
      <c r="F192" s="25">
        <f t="shared" si="8"/>
        <v>5.5</v>
      </c>
      <c r="G192" s="25">
        <f t="shared" si="8"/>
        <v>232</v>
      </c>
      <c r="H192" s="25">
        <f t="shared" si="8"/>
        <v>19.809999999999999</v>
      </c>
      <c r="I192" s="25">
        <f t="shared" si="8"/>
        <v>5938</v>
      </c>
      <c r="J192" s="25">
        <f t="shared" si="8"/>
        <v>757.23</v>
      </c>
      <c r="K192" s="25">
        <f t="shared" si="8"/>
        <v>2530</v>
      </c>
      <c r="L192" s="25">
        <f t="shared" si="8"/>
        <v>462</v>
      </c>
      <c r="M192" s="25">
        <f t="shared" si="7"/>
        <v>332</v>
      </c>
      <c r="N192" s="52"/>
    </row>
    <row r="193" spans="1:14" x14ac:dyDescent="0.2">
      <c r="A193" s="22" t="s">
        <v>24</v>
      </c>
      <c r="B193" s="23" t="s">
        <v>38</v>
      </c>
      <c r="C193" s="24" t="s">
        <v>150</v>
      </c>
      <c r="D193" s="25">
        <f t="shared" si="8"/>
        <v>54.6</v>
      </c>
      <c r="E193" s="25">
        <f t="shared" si="8"/>
        <v>45.6</v>
      </c>
      <c r="F193" s="25">
        <f t="shared" si="8"/>
        <v>6</v>
      </c>
      <c r="G193" s="25">
        <f t="shared" si="8"/>
        <v>233</v>
      </c>
      <c r="H193" s="25">
        <f t="shared" si="8"/>
        <v>19.420000000000002</v>
      </c>
      <c r="I193" s="25">
        <f t="shared" si="8"/>
        <v>5302</v>
      </c>
      <c r="J193" s="25">
        <f t="shared" si="8"/>
        <v>681.18000000000006</v>
      </c>
      <c r="K193" s="25">
        <f t="shared" si="8"/>
        <v>2438</v>
      </c>
      <c r="L193" s="25">
        <f t="shared" si="8"/>
        <v>463</v>
      </c>
      <c r="M193" s="25">
        <f t="shared" si="7"/>
        <v>287</v>
      </c>
      <c r="N193" s="52"/>
    </row>
    <row r="194" spans="1:14" x14ac:dyDescent="0.2">
      <c r="A194" s="22" t="s">
        <v>24</v>
      </c>
      <c r="B194" s="23" t="s">
        <v>49</v>
      </c>
      <c r="C194" s="24" t="s">
        <v>150</v>
      </c>
      <c r="D194" s="25">
        <f t="shared" si="8"/>
        <v>41.4</v>
      </c>
      <c r="E194" s="25">
        <f t="shared" si="8"/>
        <v>35.4</v>
      </c>
      <c r="F194" s="25">
        <f t="shared" si="8"/>
        <v>4</v>
      </c>
      <c r="G194" s="25">
        <f t="shared" si="8"/>
        <v>149</v>
      </c>
      <c r="H194" s="25">
        <f t="shared" si="8"/>
        <v>15.629999999999999</v>
      </c>
      <c r="I194" s="25">
        <f t="shared" si="8"/>
        <v>3996</v>
      </c>
      <c r="J194" s="25">
        <f t="shared" si="8"/>
        <v>629.03</v>
      </c>
      <c r="K194" s="25">
        <f t="shared" si="8"/>
        <v>2299</v>
      </c>
      <c r="L194" s="25">
        <f t="shared" si="8"/>
        <v>377</v>
      </c>
      <c r="M194" s="25">
        <f t="shared" si="7"/>
        <v>264</v>
      </c>
      <c r="N194" s="52"/>
    </row>
    <row r="195" spans="1:14" x14ac:dyDescent="0.2">
      <c r="A195" s="22" t="s">
        <v>24</v>
      </c>
      <c r="B195" s="23" t="s">
        <v>60</v>
      </c>
      <c r="C195" s="24" t="s">
        <v>150</v>
      </c>
      <c r="D195" s="25">
        <f t="shared" si="8"/>
        <v>46.5</v>
      </c>
      <c r="E195" s="25">
        <f t="shared" si="8"/>
        <v>39.5</v>
      </c>
      <c r="F195" s="25">
        <f t="shared" si="8"/>
        <v>5</v>
      </c>
      <c r="G195" s="25">
        <f t="shared" si="8"/>
        <v>155</v>
      </c>
      <c r="H195" s="25">
        <f t="shared" si="8"/>
        <v>15.440000000000001</v>
      </c>
      <c r="I195" s="25">
        <f t="shared" si="8"/>
        <v>4430</v>
      </c>
      <c r="J195" s="25">
        <f t="shared" si="8"/>
        <v>572.86</v>
      </c>
      <c r="K195" s="25">
        <f t="shared" si="8"/>
        <v>2044</v>
      </c>
      <c r="L195" s="25">
        <f t="shared" si="8"/>
        <v>380</v>
      </c>
      <c r="M195" s="25">
        <f t="shared" si="7"/>
        <v>274</v>
      </c>
      <c r="N195" s="52"/>
    </row>
    <row r="196" spans="1:14" x14ac:dyDescent="0.2">
      <c r="A196" s="22" t="s">
        <v>24</v>
      </c>
      <c r="B196" s="23" t="s">
        <v>71</v>
      </c>
      <c r="C196" s="24" t="s">
        <v>150</v>
      </c>
      <c r="D196" s="25">
        <f t="shared" si="8"/>
        <v>46.300000000000004</v>
      </c>
      <c r="E196" s="25">
        <f t="shared" si="8"/>
        <v>40.300000000000004</v>
      </c>
      <c r="F196" s="25">
        <f t="shared" si="8"/>
        <v>3.9000000000000004</v>
      </c>
      <c r="G196" s="25">
        <f t="shared" si="8"/>
        <v>145</v>
      </c>
      <c r="H196" s="25">
        <f t="shared" si="8"/>
        <v>16.16</v>
      </c>
      <c r="I196" s="25">
        <f t="shared" si="8"/>
        <v>4300</v>
      </c>
      <c r="J196" s="25">
        <f t="shared" si="8"/>
        <v>559.91000000000008</v>
      </c>
      <c r="K196" s="25">
        <f t="shared" si="8"/>
        <v>2231</v>
      </c>
      <c r="L196" s="25">
        <f t="shared" si="8"/>
        <v>398</v>
      </c>
      <c r="M196" s="25">
        <f t="shared" si="7"/>
        <v>274</v>
      </c>
      <c r="N196" s="52"/>
    </row>
    <row r="197" spans="1:14" x14ac:dyDescent="0.2">
      <c r="A197" s="22" t="s">
        <v>24</v>
      </c>
      <c r="B197" s="23" t="s">
        <v>82</v>
      </c>
      <c r="C197" s="24" t="s">
        <v>150</v>
      </c>
      <c r="D197" s="25">
        <f t="shared" si="8"/>
        <v>45.8</v>
      </c>
      <c r="E197" s="25">
        <f t="shared" si="8"/>
        <v>39.799999999999997</v>
      </c>
      <c r="F197" s="25">
        <f t="shared" si="8"/>
        <v>4</v>
      </c>
      <c r="G197" s="25">
        <f t="shared" si="8"/>
        <v>150</v>
      </c>
      <c r="H197" s="25">
        <f t="shared" si="8"/>
        <v>16.87</v>
      </c>
      <c r="I197" s="25">
        <f t="shared" si="8"/>
        <v>4770</v>
      </c>
      <c r="J197" s="25">
        <f t="shared" si="8"/>
        <v>621.5</v>
      </c>
      <c r="K197" s="25">
        <f t="shared" si="8"/>
        <v>2298</v>
      </c>
      <c r="L197" s="25">
        <f t="shared" si="8"/>
        <v>403</v>
      </c>
      <c r="M197" s="25">
        <f t="shared" si="7"/>
        <v>261</v>
      </c>
      <c r="N197" s="52"/>
    </row>
    <row r="198" spans="1:14" x14ac:dyDescent="0.2">
      <c r="A198" s="22" t="s">
        <v>24</v>
      </c>
      <c r="B198" s="23" t="s">
        <v>93</v>
      </c>
      <c r="C198" s="24" t="s">
        <v>150</v>
      </c>
      <c r="D198" s="25">
        <f t="shared" si="8"/>
        <v>38.700000000000003</v>
      </c>
      <c r="E198" s="25">
        <f t="shared" si="8"/>
        <v>33.700000000000003</v>
      </c>
      <c r="F198" s="25">
        <f t="shared" si="8"/>
        <v>3.6</v>
      </c>
      <c r="G198" s="25">
        <f t="shared" si="8"/>
        <v>102</v>
      </c>
      <c r="H198" s="25">
        <f t="shared" si="8"/>
        <v>13.23</v>
      </c>
      <c r="I198" s="25">
        <f t="shared" si="8"/>
        <v>3468</v>
      </c>
      <c r="J198" s="25">
        <f t="shared" si="8"/>
        <v>449.61</v>
      </c>
      <c r="K198" s="25">
        <f t="shared" si="8"/>
        <v>1853</v>
      </c>
      <c r="L198" s="25">
        <f t="shared" si="8"/>
        <v>292</v>
      </c>
      <c r="M198" s="25">
        <f t="shared" si="8"/>
        <v>239</v>
      </c>
      <c r="N198" s="52"/>
    </row>
    <row r="199" spans="1:14" x14ac:dyDescent="0.2">
      <c r="A199" s="22" t="s">
        <v>24</v>
      </c>
      <c r="B199" s="23" t="s">
        <v>104</v>
      </c>
      <c r="C199" s="24" t="s">
        <v>150</v>
      </c>
      <c r="D199" s="25">
        <f t="shared" si="8"/>
        <v>38.6</v>
      </c>
      <c r="E199" s="25">
        <f t="shared" si="8"/>
        <v>33.6</v>
      </c>
      <c r="F199" s="25">
        <f t="shared" si="8"/>
        <v>3.4000000000000004</v>
      </c>
      <c r="G199" s="25">
        <f t="shared" si="8"/>
        <v>101</v>
      </c>
      <c r="H199" s="25">
        <f t="shared" si="8"/>
        <v>13.19</v>
      </c>
      <c r="I199" s="25">
        <f t="shared" si="8"/>
        <v>3434</v>
      </c>
      <c r="J199" s="25">
        <f t="shared" si="8"/>
        <v>448.24</v>
      </c>
      <c r="K199" s="25">
        <f t="shared" si="8"/>
        <v>1688</v>
      </c>
      <c r="L199" s="25">
        <f t="shared" si="8"/>
        <v>310</v>
      </c>
      <c r="M199" s="25">
        <f t="shared" si="8"/>
        <v>232</v>
      </c>
      <c r="N199" s="52"/>
    </row>
    <row r="200" spans="1:14" x14ac:dyDescent="0.2">
      <c r="A200" s="22" t="s">
        <v>24</v>
      </c>
      <c r="B200" s="23" t="s">
        <v>115</v>
      </c>
      <c r="C200" s="24" t="s">
        <v>150</v>
      </c>
      <c r="D200" s="25">
        <f t="shared" si="8"/>
        <v>37.4</v>
      </c>
      <c r="E200" s="25">
        <f t="shared" si="8"/>
        <v>32.4</v>
      </c>
      <c r="F200" s="25">
        <f t="shared" si="8"/>
        <v>3.5</v>
      </c>
      <c r="G200" s="25">
        <f t="shared" si="8"/>
        <v>87</v>
      </c>
      <c r="H200" s="25">
        <f t="shared" si="8"/>
        <v>11.68</v>
      </c>
      <c r="I200" s="25">
        <f t="shared" si="8"/>
        <v>2958</v>
      </c>
      <c r="J200" s="25">
        <f t="shared" si="8"/>
        <v>396.72999999999996</v>
      </c>
      <c r="K200" s="25">
        <f t="shared" si="8"/>
        <v>1769</v>
      </c>
      <c r="L200" s="25">
        <f t="shared" si="8"/>
        <v>299</v>
      </c>
      <c r="M200" s="25">
        <f t="shared" si="8"/>
        <v>249</v>
      </c>
      <c r="N200" s="52"/>
    </row>
    <row r="201" spans="1:14" x14ac:dyDescent="0.2">
      <c r="A201" s="22" t="s">
        <v>24</v>
      </c>
      <c r="B201" s="23" t="s">
        <v>127</v>
      </c>
      <c r="C201" s="24" t="s">
        <v>150</v>
      </c>
      <c r="D201" s="25">
        <f t="shared" si="8"/>
        <v>48.5</v>
      </c>
      <c r="E201" s="25">
        <f t="shared" si="8"/>
        <v>41.5</v>
      </c>
      <c r="F201" s="25">
        <f t="shared" si="8"/>
        <v>4.7</v>
      </c>
      <c r="G201" s="25">
        <f t="shared" si="8"/>
        <v>181</v>
      </c>
      <c r="H201" s="25">
        <f t="shared" si="8"/>
        <v>17.59</v>
      </c>
      <c r="I201" s="25">
        <f t="shared" si="8"/>
        <v>4574</v>
      </c>
      <c r="J201" s="25">
        <f t="shared" si="8"/>
        <v>762.9765637396622</v>
      </c>
      <c r="K201" s="25">
        <f t="shared" si="8"/>
        <v>2288</v>
      </c>
      <c r="L201" s="25">
        <f t="shared" si="8"/>
        <v>463</v>
      </c>
      <c r="M201" s="25">
        <f t="shared" si="8"/>
        <v>306</v>
      </c>
      <c r="N201" s="52"/>
    </row>
    <row r="202" spans="1:14" x14ac:dyDescent="0.2">
      <c r="A202" s="13" t="s">
        <v>142</v>
      </c>
      <c r="B202" s="14" t="s">
        <v>19</v>
      </c>
      <c r="C202" s="15" t="s">
        <v>150</v>
      </c>
      <c r="D202" s="16">
        <f>SUMIF($B$182:$B$201,$B202,D$182:D$201)</f>
        <v>92.1</v>
      </c>
      <c r="E202" s="16">
        <f t="shared" ref="E202:M211" si="9">SUMIF($B$182:$B$201,$B202,E$182:E$201)</f>
        <v>79.099999999999994</v>
      </c>
      <c r="F202" s="16">
        <f t="shared" si="9"/>
        <v>7.3</v>
      </c>
      <c r="G202" s="16">
        <f t="shared" si="9"/>
        <v>328</v>
      </c>
      <c r="H202" s="16">
        <f t="shared" si="9"/>
        <v>32.74</v>
      </c>
      <c r="I202" s="16">
        <f t="shared" si="9"/>
        <v>9202</v>
      </c>
      <c r="J202" s="16">
        <f t="shared" si="9"/>
        <v>1196.99</v>
      </c>
      <c r="K202" s="16">
        <f t="shared" si="9"/>
        <v>4261</v>
      </c>
      <c r="L202" s="16">
        <f t="shared" si="9"/>
        <v>780</v>
      </c>
      <c r="M202" s="16">
        <f t="shared" si="9"/>
        <v>561</v>
      </c>
      <c r="N202" s="52"/>
    </row>
    <row r="203" spans="1:14" x14ac:dyDescent="0.2">
      <c r="A203" s="13" t="s">
        <v>142</v>
      </c>
      <c r="B203" s="14" t="s">
        <v>38</v>
      </c>
      <c r="C203" s="15" t="s">
        <v>150</v>
      </c>
      <c r="D203" s="16">
        <f t="shared" ref="D203:L211" si="10">SUMIF($B$182:$B$201,$B203,D$182:D$201)</f>
        <v>93.1</v>
      </c>
      <c r="E203" s="16">
        <f t="shared" si="10"/>
        <v>79.099999999999994</v>
      </c>
      <c r="F203" s="16">
        <f t="shared" si="10"/>
        <v>7.7</v>
      </c>
      <c r="G203" s="16">
        <f t="shared" si="10"/>
        <v>342</v>
      </c>
      <c r="H203" s="16">
        <f t="shared" si="10"/>
        <v>33.61</v>
      </c>
      <c r="I203" s="16">
        <f t="shared" si="10"/>
        <v>8858</v>
      </c>
      <c r="J203" s="16">
        <f t="shared" si="10"/>
        <v>1163.18</v>
      </c>
      <c r="K203" s="16">
        <f t="shared" si="10"/>
        <v>4176</v>
      </c>
      <c r="L203" s="16">
        <f t="shared" si="10"/>
        <v>767</v>
      </c>
      <c r="M203" s="16">
        <f t="shared" si="9"/>
        <v>511</v>
      </c>
      <c r="N203" s="52"/>
    </row>
    <row r="204" spans="1:14" x14ac:dyDescent="0.2">
      <c r="A204" s="13" t="s">
        <v>142</v>
      </c>
      <c r="B204" s="14" t="s">
        <v>49</v>
      </c>
      <c r="C204" s="15" t="s">
        <v>150</v>
      </c>
      <c r="D204" s="16">
        <f t="shared" si="10"/>
        <v>82.699999999999989</v>
      </c>
      <c r="E204" s="16">
        <f t="shared" si="10"/>
        <v>70.699999999999989</v>
      </c>
      <c r="F204" s="16">
        <f t="shared" si="10"/>
        <v>6.2</v>
      </c>
      <c r="G204" s="16">
        <f t="shared" si="10"/>
        <v>269</v>
      </c>
      <c r="H204" s="16">
        <f t="shared" si="10"/>
        <v>30.53</v>
      </c>
      <c r="I204" s="16">
        <f t="shared" si="10"/>
        <v>8460</v>
      </c>
      <c r="J204" s="16">
        <f t="shared" si="10"/>
        <v>1135.69</v>
      </c>
      <c r="K204" s="16">
        <f t="shared" si="10"/>
        <v>4584</v>
      </c>
      <c r="L204" s="16">
        <f t="shared" si="10"/>
        <v>799</v>
      </c>
      <c r="M204" s="16">
        <f t="shared" si="9"/>
        <v>533</v>
      </c>
      <c r="N204" s="52"/>
    </row>
    <row r="205" spans="1:14" x14ac:dyDescent="0.2">
      <c r="A205" s="13" t="s">
        <v>142</v>
      </c>
      <c r="B205" s="14" t="s">
        <v>60</v>
      </c>
      <c r="C205" s="15" t="s">
        <v>150</v>
      </c>
      <c r="D205" s="16">
        <f t="shared" si="10"/>
        <v>92.800000000000011</v>
      </c>
      <c r="E205" s="16">
        <f t="shared" si="10"/>
        <v>79.800000000000011</v>
      </c>
      <c r="F205" s="16">
        <f t="shared" si="10"/>
        <v>7.5</v>
      </c>
      <c r="G205" s="16">
        <f t="shared" si="10"/>
        <v>276</v>
      </c>
      <c r="H205" s="16">
        <f t="shared" si="10"/>
        <v>29.630000000000003</v>
      </c>
      <c r="I205" s="16">
        <f t="shared" si="10"/>
        <v>8758</v>
      </c>
      <c r="J205" s="16">
        <f t="shared" si="10"/>
        <v>1055.5900000000001</v>
      </c>
      <c r="K205" s="16">
        <f t="shared" si="10"/>
        <v>4209</v>
      </c>
      <c r="L205" s="16">
        <f t="shared" si="10"/>
        <v>805</v>
      </c>
      <c r="M205" s="16">
        <f t="shared" si="9"/>
        <v>556</v>
      </c>
      <c r="N205" s="52"/>
    </row>
    <row r="206" spans="1:14" x14ac:dyDescent="0.2">
      <c r="A206" s="13" t="s">
        <v>142</v>
      </c>
      <c r="B206" s="14" t="s">
        <v>71</v>
      </c>
      <c r="C206" s="15" t="s">
        <v>150</v>
      </c>
      <c r="D206" s="16">
        <f t="shared" si="10"/>
        <v>94.4</v>
      </c>
      <c r="E206" s="16">
        <f t="shared" si="10"/>
        <v>82.6</v>
      </c>
      <c r="F206" s="16">
        <f t="shared" si="10"/>
        <v>6.3000000000000007</v>
      </c>
      <c r="G206" s="16">
        <f t="shared" si="10"/>
        <v>278</v>
      </c>
      <c r="H206" s="16">
        <f t="shared" si="10"/>
        <v>33.28</v>
      </c>
      <c r="I206" s="16">
        <f t="shared" si="10"/>
        <v>8910</v>
      </c>
      <c r="J206" s="16">
        <f t="shared" si="10"/>
        <v>1142.04</v>
      </c>
      <c r="K206" s="16">
        <f t="shared" si="10"/>
        <v>4346</v>
      </c>
      <c r="L206" s="16">
        <f t="shared" si="10"/>
        <v>844</v>
      </c>
      <c r="M206" s="16">
        <f t="shared" si="9"/>
        <v>542</v>
      </c>
      <c r="N206" s="52"/>
    </row>
    <row r="207" spans="1:14" x14ac:dyDescent="0.2">
      <c r="A207" s="13" t="s">
        <v>142</v>
      </c>
      <c r="B207" s="14" t="s">
        <v>82</v>
      </c>
      <c r="C207" s="15" t="s">
        <v>150</v>
      </c>
      <c r="D207" s="16">
        <f t="shared" si="10"/>
        <v>92</v>
      </c>
      <c r="E207" s="16">
        <f t="shared" si="10"/>
        <v>80</v>
      </c>
      <c r="F207" s="16">
        <f t="shared" si="10"/>
        <v>6.2</v>
      </c>
      <c r="G207" s="16">
        <f t="shared" si="10"/>
        <v>260</v>
      </c>
      <c r="H207" s="16">
        <f t="shared" si="10"/>
        <v>31.189999999999998</v>
      </c>
      <c r="I207" s="16">
        <f t="shared" si="10"/>
        <v>8675</v>
      </c>
      <c r="J207" s="16">
        <f t="shared" si="10"/>
        <v>1108.3200000000002</v>
      </c>
      <c r="K207" s="16">
        <f t="shared" si="10"/>
        <v>4403</v>
      </c>
      <c r="L207" s="16">
        <f t="shared" si="10"/>
        <v>815</v>
      </c>
      <c r="M207" s="16">
        <f t="shared" si="9"/>
        <v>513</v>
      </c>
      <c r="N207" s="52"/>
    </row>
    <row r="208" spans="1:14" x14ac:dyDescent="0.2">
      <c r="A208" s="13" t="s">
        <v>142</v>
      </c>
      <c r="B208" s="14" t="s">
        <v>93</v>
      </c>
      <c r="C208" s="15" t="s">
        <v>150</v>
      </c>
      <c r="D208" s="16">
        <f t="shared" si="10"/>
        <v>84.1</v>
      </c>
      <c r="E208" s="16">
        <f t="shared" si="10"/>
        <v>72.099999999999994</v>
      </c>
      <c r="F208" s="16">
        <f t="shared" si="10"/>
        <v>6.6</v>
      </c>
      <c r="G208" s="16">
        <f t="shared" si="10"/>
        <v>244</v>
      </c>
      <c r="H208" s="16">
        <f t="shared" si="10"/>
        <v>31.220000000000002</v>
      </c>
      <c r="I208" s="16">
        <f t="shared" si="10"/>
        <v>8711</v>
      </c>
      <c r="J208" s="16">
        <f t="shared" si="10"/>
        <v>1061.3600000000001</v>
      </c>
      <c r="K208" s="16">
        <f t="shared" si="10"/>
        <v>4405</v>
      </c>
      <c r="L208" s="16">
        <f t="shared" si="10"/>
        <v>822</v>
      </c>
      <c r="M208" s="16">
        <f t="shared" si="9"/>
        <v>531</v>
      </c>
      <c r="N208" s="52"/>
    </row>
    <row r="209" spans="1:14" x14ac:dyDescent="0.2">
      <c r="A209" s="13" t="s">
        <v>142</v>
      </c>
      <c r="B209" s="14" t="s">
        <v>104</v>
      </c>
      <c r="C209" s="15" t="s">
        <v>150</v>
      </c>
      <c r="D209" s="16">
        <f t="shared" si="10"/>
        <v>92.3</v>
      </c>
      <c r="E209" s="16">
        <f t="shared" si="10"/>
        <v>80.3</v>
      </c>
      <c r="F209" s="16">
        <f t="shared" si="10"/>
        <v>6.5</v>
      </c>
      <c r="G209" s="16">
        <f t="shared" si="10"/>
        <v>239</v>
      </c>
      <c r="H209" s="16">
        <f t="shared" si="10"/>
        <v>30.130000000000003</v>
      </c>
      <c r="I209" s="16">
        <f t="shared" si="10"/>
        <v>8480</v>
      </c>
      <c r="J209" s="16">
        <f t="shared" si="10"/>
        <v>1024.01</v>
      </c>
      <c r="K209" s="16">
        <f t="shared" si="10"/>
        <v>4257</v>
      </c>
      <c r="L209" s="16">
        <f t="shared" si="10"/>
        <v>951</v>
      </c>
      <c r="M209" s="16">
        <f t="shared" si="9"/>
        <v>511</v>
      </c>
      <c r="N209" s="52"/>
    </row>
    <row r="210" spans="1:14" x14ac:dyDescent="0.2">
      <c r="A210" s="13" t="s">
        <v>142</v>
      </c>
      <c r="B210" s="14" t="s">
        <v>115</v>
      </c>
      <c r="C210" s="15" t="s">
        <v>150</v>
      </c>
      <c r="D210" s="16">
        <f t="shared" si="10"/>
        <v>91.3</v>
      </c>
      <c r="E210" s="16">
        <f t="shared" si="10"/>
        <v>79.3</v>
      </c>
      <c r="F210" s="16">
        <f t="shared" si="10"/>
        <v>6.1999999999999993</v>
      </c>
      <c r="G210" s="16">
        <f t="shared" si="10"/>
        <v>227</v>
      </c>
      <c r="H210" s="16">
        <f t="shared" si="10"/>
        <v>29.9</v>
      </c>
      <c r="I210" s="16">
        <f t="shared" si="10"/>
        <v>8606</v>
      </c>
      <c r="J210" s="16">
        <f t="shared" si="10"/>
        <v>1015.51</v>
      </c>
      <c r="K210" s="16">
        <f t="shared" si="10"/>
        <v>4199</v>
      </c>
      <c r="L210" s="16">
        <f t="shared" si="10"/>
        <v>849</v>
      </c>
      <c r="M210" s="16">
        <f t="shared" si="9"/>
        <v>556</v>
      </c>
      <c r="N210" s="52"/>
    </row>
    <row r="211" spans="1:14" x14ac:dyDescent="0.2">
      <c r="A211" s="13" t="s">
        <v>142</v>
      </c>
      <c r="B211" s="14" t="s">
        <v>127</v>
      </c>
      <c r="C211" s="15" t="s">
        <v>150</v>
      </c>
      <c r="D211" s="16">
        <f t="shared" si="10"/>
        <v>86.8</v>
      </c>
      <c r="E211" s="16">
        <f t="shared" si="10"/>
        <v>74.8</v>
      </c>
      <c r="F211" s="16">
        <f t="shared" si="10"/>
        <v>6.2</v>
      </c>
      <c r="G211" s="16">
        <f t="shared" si="10"/>
        <v>276</v>
      </c>
      <c r="H211" s="16">
        <f t="shared" si="10"/>
        <v>30.02</v>
      </c>
      <c r="I211" s="16">
        <f t="shared" si="10"/>
        <v>7994</v>
      </c>
      <c r="J211" s="16">
        <f t="shared" si="10"/>
        <v>1210.6586750254687</v>
      </c>
      <c r="K211" s="16">
        <f t="shared" si="10"/>
        <v>4081</v>
      </c>
      <c r="L211" s="16">
        <f t="shared" si="10"/>
        <v>766</v>
      </c>
      <c r="M211" s="16">
        <f t="shared" si="9"/>
        <v>544</v>
      </c>
      <c r="N211" s="52"/>
    </row>
    <row r="213" spans="1:14" x14ac:dyDescent="0.2">
      <c r="A213" s="29" t="str">
        <f>Output!$B$1</f>
        <v>All Products</v>
      </c>
      <c r="B213" s="30" t="s">
        <v>19</v>
      </c>
      <c r="C213" s="31" t="str">
        <f>Output!$B$2</f>
        <v>All Regions</v>
      </c>
      <c r="D213" s="29">
        <f>SUMIFS(D$2:D$211,$C$2:$C$211,$C213,$B$2:$B$211,$B213,$A$2:$A$211,$A213)</f>
        <v>92.1</v>
      </c>
      <c r="E213" s="29">
        <f t="shared" ref="E213:M213" si="11">SUMIFS(E$2:E$211,$C$2:$C$211,$C213,$B$2:$B$211,$B213,$A$2:$A$211,$A213)</f>
        <v>79.099999999999994</v>
      </c>
      <c r="F213" s="32">
        <f t="shared" si="11"/>
        <v>7.3</v>
      </c>
      <c r="G213" s="29">
        <f t="shared" si="11"/>
        <v>328</v>
      </c>
      <c r="H213" s="32">
        <f t="shared" si="11"/>
        <v>32.74</v>
      </c>
      <c r="I213" s="33">
        <f t="shared" si="11"/>
        <v>9202</v>
      </c>
      <c r="J213" s="33">
        <f t="shared" si="11"/>
        <v>1196.99</v>
      </c>
      <c r="K213" s="29">
        <f t="shared" si="11"/>
        <v>4261</v>
      </c>
      <c r="L213" s="29">
        <f t="shared" si="11"/>
        <v>780</v>
      </c>
      <c r="M213" s="29">
        <f t="shared" si="11"/>
        <v>561</v>
      </c>
      <c r="N213" s="32"/>
    </row>
    <row r="214" spans="1:14" x14ac:dyDescent="0.2">
      <c r="A214" s="29" t="str">
        <f>Output!$B$1</f>
        <v>All Products</v>
      </c>
      <c r="B214" s="30" t="s">
        <v>38</v>
      </c>
      <c r="C214" s="31" t="str">
        <f>Output!$B$2</f>
        <v>All Regions</v>
      </c>
      <c r="D214" s="29">
        <f t="shared" ref="D214:M222" si="12">SUMIFS(D$2:D$211,$C$2:$C$211,$C214,$B$2:$B$211,$B214,$A$2:$A$211,$A214)</f>
        <v>93.1</v>
      </c>
      <c r="E214" s="29">
        <f t="shared" si="12"/>
        <v>79.099999999999994</v>
      </c>
      <c r="F214" s="32">
        <f t="shared" si="12"/>
        <v>7.7</v>
      </c>
      <c r="G214" s="29">
        <f t="shared" si="12"/>
        <v>342</v>
      </c>
      <c r="H214" s="32">
        <f t="shared" si="12"/>
        <v>33.61</v>
      </c>
      <c r="I214" s="33">
        <f t="shared" si="12"/>
        <v>8858</v>
      </c>
      <c r="J214" s="33">
        <f t="shared" si="12"/>
        <v>1163.18</v>
      </c>
      <c r="K214" s="29">
        <f t="shared" si="12"/>
        <v>4176</v>
      </c>
      <c r="L214" s="29">
        <f t="shared" si="12"/>
        <v>767</v>
      </c>
      <c r="M214" s="29">
        <f t="shared" si="12"/>
        <v>511</v>
      </c>
      <c r="N214" s="32"/>
    </row>
    <row r="215" spans="1:14" x14ac:dyDescent="0.2">
      <c r="A215" s="29" t="str">
        <f>Output!$B$1</f>
        <v>All Products</v>
      </c>
      <c r="B215" s="30" t="s">
        <v>49</v>
      </c>
      <c r="C215" s="31" t="str">
        <f>Output!$B$2</f>
        <v>All Regions</v>
      </c>
      <c r="D215" s="29">
        <f t="shared" si="12"/>
        <v>82.699999999999989</v>
      </c>
      <c r="E215" s="29">
        <f t="shared" si="12"/>
        <v>70.699999999999989</v>
      </c>
      <c r="F215" s="32">
        <f t="shared" si="12"/>
        <v>6.2</v>
      </c>
      <c r="G215" s="29">
        <f t="shared" si="12"/>
        <v>269</v>
      </c>
      <c r="H215" s="32">
        <f t="shared" si="12"/>
        <v>30.53</v>
      </c>
      <c r="I215" s="33">
        <f t="shared" si="12"/>
        <v>8460</v>
      </c>
      <c r="J215" s="33">
        <f t="shared" si="12"/>
        <v>1135.69</v>
      </c>
      <c r="K215" s="29">
        <f t="shared" si="12"/>
        <v>4584</v>
      </c>
      <c r="L215" s="29">
        <f t="shared" si="12"/>
        <v>799</v>
      </c>
      <c r="M215" s="29">
        <f t="shared" si="12"/>
        <v>533</v>
      </c>
      <c r="N215" s="32"/>
    </row>
    <row r="216" spans="1:14" x14ac:dyDescent="0.2">
      <c r="A216" s="29" t="str">
        <f>Output!$B$1</f>
        <v>All Products</v>
      </c>
      <c r="B216" s="30" t="s">
        <v>60</v>
      </c>
      <c r="C216" s="31" t="str">
        <f>Output!$B$2</f>
        <v>All Regions</v>
      </c>
      <c r="D216" s="29">
        <f t="shared" si="12"/>
        <v>92.800000000000011</v>
      </c>
      <c r="E216" s="29">
        <f t="shared" si="12"/>
        <v>79.800000000000011</v>
      </c>
      <c r="F216" s="32">
        <f t="shared" si="12"/>
        <v>7.5</v>
      </c>
      <c r="G216" s="29">
        <f t="shared" si="12"/>
        <v>276</v>
      </c>
      <c r="H216" s="32">
        <f t="shared" si="12"/>
        <v>29.630000000000003</v>
      </c>
      <c r="I216" s="33">
        <f t="shared" si="12"/>
        <v>8758</v>
      </c>
      <c r="J216" s="33">
        <f t="shared" si="12"/>
        <v>1055.5900000000001</v>
      </c>
      <c r="K216" s="29">
        <f t="shared" si="12"/>
        <v>4209</v>
      </c>
      <c r="L216" s="29">
        <f t="shared" si="12"/>
        <v>805</v>
      </c>
      <c r="M216" s="29">
        <f t="shared" si="12"/>
        <v>556</v>
      </c>
      <c r="N216" s="32"/>
    </row>
    <row r="217" spans="1:14" x14ac:dyDescent="0.2">
      <c r="A217" s="29" t="str">
        <f>Output!$B$1</f>
        <v>All Products</v>
      </c>
      <c r="B217" s="30" t="s">
        <v>71</v>
      </c>
      <c r="C217" s="31" t="str">
        <f>Output!$B$2</f>
        <v>All Regions</v>
      </c>
      <c r="D217" s="29">
        <f t="shared" si="12"/>
        <v>94.4</v>
      </c>
      <c r="E217" s="29">
        <f t="shared" si="12"/>
        <v>82.6</v>
      </c>
      <c r="F217" s="32">
        <f t="shared" si="12"/>
        <v>6.3000000000000007</v>
      </c>
      <c r="G217" s="29">
        <f t="shared" si="12"/>
        <v>278</v>
      </c>
      <c r="H217" s="32">
        <f t="shared" si="12"/>
        <v>33.28</v>
      </c>
      <c r="I217" s="33">
        <f t="shared" si="12"/>
        <v>8910</v>
      </c>
      <c r="J217" s="33">
        <f t="shared" si="12"/>
        <v>1142.04</v>
      </c>
      <c r="K217" s="29">
        <f t="shared" si="12"/>
        <v>4346</v>
      </c>
      <c r="L217" s="29">
        <f t="shared" si="12"/>
        <v>844</v>
      </c>
      <c r="M217" s="29">
        <f t="shared" si="12"/>
        <v>542</v>
      </c>
      <c r="N217" s="32"/>
    </row>
    <row r="218" spans="1:14" x14ac:dyDescent="0.2">
      <c r="A218" s="29" t="str">
        <f>Output!$B$1</f>
        <v>All Products</v>
      </c>
      <c r="B218" s="30" t="s">
        <v>82</v>
      </c>
      <c r="C218" s="31" t="str">
        <f>Output!$B$2</f>
        <v>All Regions</v>
      </c>
      <c r="D218" s="29">
        <f t="shared" si="12"/>
        <v>92</v>
      </c>
      <c r="E218" s="29">
        <f t="shared" si="12"/>
        <v>80</v>
      </c>
      <c r="F218" s="32">
        <f t="shared" si="12"/>
        <v>6.2</v>
      </c>
      <c r="G218" s="29">
        <f t="shared" si="12"/>
        <v>260</v>
      </c>
      <c r="H218" s="32">
        <f t="shared" si="12"/>
        <v>31.189999999999998</v>
      </c>
      <c r="I218" s="33">
        <f t="shared" si="12"/>
        <v>8675</v>
      </c>
      <c r="J218" s="33">
        <f t="shared" si="12"/>
        <v>1108.3200000000002</v>
      </c>
      <c r="K218" s="29">
        <f t="shared" si="12"/>
        <v>4403</v>
      </c>
      <c r="L218" s="29">
        <f t="shared" si="12"/>
        <v>815</v>
      </c>
      <c r="M218" s="29">
        <f t="shared" si="12"/>
        <v>513</v>
      </c>
      <c r="N218" s="32"/>
    </row>
    <row r="219" spans="1:14" x14ac:dyDescent="0.2">
      <c r="A219" s="29" t="str">
        <f>Output!$B$1</f>
        <v>All Products</v>
      </c>
      <c r="B219" s="30" t="s">
        <v>93</v>
      </c>
      <c r="C219" s="31" t="str">
        <f>Output!$B$2</f>
        <v>All Regions</v>
      </c>
      <c r="D219" s="29">
        <f t="shared" si="12"/>
        <v>84.1</v>
      </c>
      <c r="E219" s="29">
        <f t="shared" si="12"/>
        <v>72.099999999999994</v>
      </c>
      <c r="F219" s="32">
        <f t="shared" si="12"/>
        <v>6.6</v>
      </c>
      <c r="G219" s="29">
        <f t="shared" si="12"/>
        <v>244</v>
      </c>
      <c r="H219" s="32">
        <f t="shared" si="12"/>
        <v>31.220000000000002</v>
      </c>
      <c r="I219" s="33">
        <f t="shared" si="12"/>
        <v>8711</v>
      </c>
      <c r="J219" s="33">
        <f t="shared" si="12"/>
        <v>1061.3600000000001</v>
      </c>
      <c r="K219" s="29">
        <f t="shared" si="12"/>
        <v>4405</v>
      </c>
      <c r="L219" s="29">
        <f t="shared" si="12"/>
        <v>822</v>
      </c>
      <c r="M219" s="29">
        <f t="shared" si="12"/>
        <v>531</v>
      </c>
      <c r="N219" s="32"/>
    </row>
    <row r="220" spans="1:14" x14ac:dyDescent="0.2">
      <c r="A220" s="29" t="str">
        <f>Output!$B$1</f>
        <v>All Products</v>
      </c>
      <c r="B220" s="30" t="s">
        <v>104</v>
      </c>
      <c r="C220" s="31" t="str">
        <f>Output!$B$2</f>
        <v>All Regions</v>
      </c>
      <c r="D220" s="29">
        <f t="shared" si="12"/>
        <v>92.3</v>
      </c>
      <c r="E220" s="29">
        <f t="shared" si="12"/>
        <v>80.3</v>
      </c>
      <c r="F220" s="32">
        <f t="shared" si="12"/>
        <v>6.5</v>
      </c>
      <c r="G220" s="29">
        <f t="shared" si="12"/>
        <v>239</v>
      </c>
      <c r="H220" s="32">
        <f t="shared" si="12"/>
        <v>30.130000000000003</v>
      </c>
      <c r="I220" s="33">
        <f t="shared" si="12"/>
        <v>8480</v>
      </c>
      <c r="J220" s="33">
        <f t="shared" si="12"/>
        <v>1024.01</v>
      </c>
      <c r="K220" s="29">
        <f t="shared" si="12"/>
        <v>4257</v>
      </c>
      <c r="L220" s="29">
        <f t="shared" si="12"/>
        <v>951</v>
      </c>
      <c r="M220" s="29">
        <f t="shared" si="12"/>
        <v>511</v>
      </c>
      <c r="N220" s="32"/>
    </row>
    <row r="221" spans="1:14" x14ac:dyDescent="0.2">
      <c r="A221" s="29" t="str">
        <f>Output!$B$1</f>
        <v>All Products</v>
      </c>
      <c r="B221" s="30" t="s">
        <v>115</v>
      </c>
      <c r="C221" s="31" t="str">
        <f>Output!$B$2</f>
        <v>All Regions</v>
      </c>
      <c r="D221" s="29">
        <f t="shared" si="12"/>
        <v>91.3</v>
      </c>
      <c r="E221" s="29">
        <f t="shared" si="12"/>
        <v>79.3</v>
      </c>
      <c r="F221" s="32">
        <f t="shared" si="12"/>
        <v>6.1999999999999993</v>
      </c>
      <c r="G221" s="29">
        <f t="shared" si="12"/>
        <v>227</v>
      </c>
      <c r="H221" s="32">
        <f t="shared" si="12"/>
        <v>29.9</v>
      </c>
      <c r="I221" s="33">
        <f t="shared" si="12"/>
        <v>8606</v>
      </c>
      <c r="J221" s="33">
        <f t="shared" si="12"/>
        <v>1015.51</v>
      </c>
      <c r="K221" s="29">
        <f t="shared" si="12"/>
        <v>4199</v>
      </c>
      <c r="L221" s="29">
        <f t="shared" si="12"/>
        <v>849</v>
      </c>
      <c r="M221" s="29">
        <f t="shared" si="12"/>
        <v>556</v>
      </c>
      <c r="N221" s="32"/>
    </row>
    <row r="222" spans="1:14" x14ac:dyDescent="0.2">
      <c r="A222" s="29" t="str">
        <f>Output!$B$1</f>
        <v>All Products</v>
      </c>
      <c r="B222" s="30" t="s">
        <v>127</v>
      </c>
      <c r="C222" s="31" t="str">
        <f>Output!$B$2</f>
        <v>All Regions</v>
      </c>
      <c r="D222" s="29">
        <f t="shared" si="12"/>
        <v>86.8</v>
      </c>
      <c r="E222" s="29">
        <f t="shared" si="12"/>
        <v>74.8</v>
      </c>
      <c r="F222" s="32">
        <f t="shared" si="12"/>
        <v>6.2</v>
      </c>
      <c r="G222" s="29">
        <f t="shared" si="12"/>
        <v>276</v>
      </c>
      <c r="H222" s="32">
        <f t="shared" si="12"/>
        <v>30.02</v>
      </c>
      <c r="I222" s="33">
        <f t="shared" si="12"/>
        <v>7994</v>
      </c>
      <c r="J222" s="33">
        <f t="shared" si="12"/>
        <v>1210.6586750254687</v>
      </c>
      <c r="K222" s="29">
        <f t="shared" si="12"/>
        <v>4081</v>
      </c>
      <c r="L222" s="29">
        <f t="shared" si="12"/>
        <v>766</v>
      </c>
      <c r="M222" s="29">
        <f t="shared" si="12"/>
        <v>544</v>
      </c>
      <c r="N222" s="32"/>
    </row>
    <row r="225" spans="1:14" x14ac:dyDescent="0.2">
      <c r="A225" s="34" t="s">
        <v>21</v>
      </c>
      <c r="B225" s="34"/>
      <c r="C225" s="35" t="str">
        <f>Output!$B$2</f>
        <v>All Regions</v>
      </c>
      <c r="D225" s="12">
        <f>SUMIFS(D$2:D$201,$C$2:$C$201,$C225,$A$2:$A$201,$A225)</f>
        <v>449.09999999999997</v>
      </c>
      <c r="E225" s="12">
        <f t="shared" ref="E225:M227" si="13">SUMIFS(E$2:E$201,$C$2:$C$201,$C225,$A$2:$A$201,$A225)</f>
        <v>389.29999999999995</v>
      </c>
      <c r="F225" s="12">
        <f t="shared" si="13"/>
        <v>23.099999999999998</v>
      </c>
      <c r="G225" s="12">
        <f t="shared" si="13"/>
        <v>1204</v>
      </c>
      <c r="H225" s="12">
        <f t="shared" si="13"/>
        <v>153.23000000000002</v>
      </c>
      <c r="I225" s="12">
        <f t="shared" si="13"/>
        <v>43484</v>
      </c>
      <c r="J225" s="12">
        <f t="shared" si="13"/>
        <v>5234.0821112858075</v>
      </c>
      <c r="K225" s="12">
        <f t="shared" si="13"/>
        <v>21483</v>
      </c>
      <c r="L225" s="12">
        <f t="shared" si="13"/>
        <v>4351</v>
      </c>
      <c r="M225" s="12">
        <f t="shared" si="13"/>
        <v>2640</v>
      </c>
      <c r="N225" s="12"/>
    </row>
    <row r="226" spans="1:14" x14ac:dyDescent="0.2">
      <c r="A226" s="34" t="s">
        <v>24</v>
      </c>
      <c r="B226" s="34"/>
      <c r="C226" s="35" t="str">
        <f>Output!$B$2</f>
        <v>All Regions</v>
      </c>
      <c r="D226" s="12">
        <f>SUMIFS(D$2:D$201,$C$2:$C$201,$C226,$A$2:$A$201,$A226)</f>
        <v>452.5</v>
      </c>
      <c r="E226" s="12">
        <f t="shared" si="13"/>
        <v>388.5</v>
      </c>
      <c r="F226" s="12">
        <f t="shared" si="13"/>
        <v>43.6</v>
      </c>
      <c r="G226" s="12">
        <f t="shared" si="13"/>
        <v>1535</v>
      </c>
      <c r="H226" s="12">
        <f t="shared" si="13"/>
        <v>159.02000000000001</v>
      </c>
      <c r="I226" s="12">
        <f t="shared" si="13"/>
        <v>43170</v>
      </c>
      <c r="J226" s="12">
        <f t="shared" si="13"/>
        <v>5879.2665637396613</v>
      </c>
      <c r="K226" s="12">
        <f t="shared" si="13"/>
        <v>21438</v>
      </c>
      <c r="L226" s="12">
        <f t="shared" si="13"/>
        <v>3847</v>
      </c>
      <c r="M226" s="12">
        <f t="shared" si="13"/>
        <v>2718</v>
      </c>
      <c r="N226" s="12"/>
    </row>
    <row r="227" spans="1:14" x14ac:dyDescent="0.2">
      <c r="A227" t="s">
        <v>142</v>
      </c>
      <c r="B227" t="str">
        <f>VLOOKUP(C227,List!$A$3:$B$8,2,0)</f>
        <v>AL</v>
      </c>
      <c r="C227" t="s">
        <v>22</v>
      </c>
      <c r="D227" s="12">
        <f>SUMIFS(D$2:D$201,$C$2:$C$201,$C227,$A$2:$A$201,$A227)</f>
        <v>158</v>
      </c>
      <c r="E227" s="12">
        <f t="shared" si="13"/>
        <v>134</v>
      </c>
      <c r="F227" s="12">
        <f t="shared" si="13"/>
        <v>13.2</v>
      </c>
      <c r="G227" s="12">
        <f t="shared" si="13"/>
        <v>641</v>
      </c>
      <c r="H227" s="12">
        <f t="shared" si="13"/>
        <v>57.53</v>
      </c>
      <c r="I227" s="12">
        <f t="shared" si="13"/>
        <v>16334</v>
      </c>
      <c r="J227" s="12">
        <f t="shared" si="13"/>
        <v>2265.0733333333333</v>
      </c>
      <c r="K227" s="12">
        <f t="shared" si="13"/>
        <v>7221</v>
      </c>
      <c r="L227" s="12">
        <f t="shared" si="13"/>
        <v>1391</v>
      </c>
      <c r="M227" s="12">
        <f t="shared" si="13"/>
        <v>952</v>
      </c>
      <c r="N227" s="12"/>
    </row>
    <row r="228" spans="1:14" x14ac:dyDescent="0.2">
      <c r="A228" t="s">
        <v>142</v>
      </c>
      <c r="B228" t="str">
        <f>VLOOKUP(C228,List!$A$3:$B$8,2,0)</f>
        <v>CA</v>
      </c>
      <c r="C228" t="s">
        <v>25</v>
      </c>
      <c r="D228" s="12">
        <f t="shared" ref="D228:M232" si="14">SUMIFS(D$2:D$201,$C$2:$C$201,$C228,$A$2:$A$201,$A228)</f>
        <v>155</v>
      </c>
      <c r="E228" s="12">
        <f t="shared" si="14"/>
        <v>135.20000000000002</v>
      </c>
      <c r="F228" s="12">
        <f t="shared" si="14"/>
        <v>14</v>
      </c>
      <c r="G228" s="12">
        <f t="shared" si="14"/>
        <v>395</v>
      </c>
      <c r="H228" s="12">
        <f t="shared" si="14"/>
        <v>51.58</v>
      </c>
      <c r="I228" s="12">
        <f t="shared" si="14"/>
        <v>14394</v>
      </c>
      <c r="J228" s="12">
        <f t="shared" si="14"/>
        <v>1753.980481927711</v>
      </c>
      <c r="K228" s="12">
        <f t="shared" si="14"/>
        <v>6962</v>
      </c>
      <c r="L228" s="12">
        <f t="shared" si="14"/>
        <v>1522</v>
      </c>
      <c r="M228" s="12">
        <f t="shared" si="14"/>
        <v>880</v>
      </c>
      <c r="N228" s="12"/>
    </row>
    <row r="229" spans="1:14" x14ac:dyDescent="0.2">
      <c r="A229" t="s">
        <v>142</v>
      </c>
      <c r="B229" t="str">
        <f>VLOOKUP(C229,List!$A$3:$B$8,2,0)</f>
        <v>CO</v>
      </c>
      <c r="C229" t="s">
        <v>27</v>
      </c>
      <c r="D229" s="12">
        <f t="shared" si="14"/>
        <v>154.69999999999999</v>
      </c>
      <c r="E229" s="12">
        <f t="shared" si="14"/>
        <v>134.69999999999999</v>
      </c>
      <c r="F229" s="12">
        <f t="shared" si="14"/>
        <v>6.5999999999999988</v>
      </c>
      <c r="G229" s="12">
        <f t="shared" si="14"/>
        <v>464</v>
      </c>
      <c r="H229" s="12">
        <f t="shared" si="14"/>
        <v>51.85</v>
      </c>
      <c r="I229" s="12">
        <f t="shared" si="14"/>
        <v>14186</v>
      </c>
      <c r="J229" s="12">
        <f t="shared" si="14"/>
        <v>1831.8149183033506</v>
      </c>
      <c r="K229" s="12">
        <f t="shared" si="14"/>
        <v>7076</v>
      </c>
      <c r="L229" s="12">
        <f t="shared" si="14"/>
        <v>1348</v>
      </c>
      <c r="M229" s="12">
        <f t="shared" si="14"/>
        <v>888</v>
      </c>
      <c r="N229" s="12"/>
    </row>
    <row r="230" spans="1:14" x14ac:dyDescent="0.2">
      <c r="A230" t="s">
        <v>142</v>
      </c>
      <c r="B230" t="str">
        <f>VLOOKUP(C230,List!$A$3:$B$8,2,0)</f>
        <v>CT</v>
      </c>
      <c r="C230" t="s">
        <v>29</v>
      </c>
      <c r="D230" s="12">
        <f t="shared" si="14"/>
        <v>148.19999999999999</v>
      </c>
      <c r="E230" s="12">
        <f t="shared" si="14"/>
        <v>128.19999999999999</v>
      </c>
      <c r="F230" s="12">
        <f t="shared" si="14"/>
        <v>15.7</v>
      </c>
      <c r="G230" s="12">
        <f t="shared" si="14"/>
        <v>415</v>
      </c>
      <c r="H230" s="12">
        <f t="shared" si="14"/>
        <v>52.129999999999995</v>
      </c>
      <c r="I230" s="12">
        <f t="shared" si="14"/>
        <v>14873</v>
      </c>
      <c r="J230" s="12">
        <f t="shared" si="14"/>
        <v>1771.6865580024275</v>
      </c>
      <c r="K230" s="12">
        <f t="shared" si="14"/>
        <v>7608</v>
      </c>
      <c r="L230" s="12">
        <f t="shared" si="14"/>
        <v>1387</v>
      </c>
      <c r="M230" s="12">
        <f t="shared" si="14"/>
        <v>898</v>
      </c>
      <c r="N230" s="12"/>
    </row>
    <row r="231" spans="1:14" x14ac:dyDescent="0.2">
      <c r="A231" t="s">
        <v>142</v>
      </c>
      <c r="B231" t="str">
        <f>VLOOKUP(C231,List!$A$3:$B$8,2,0)</f>
        <v>FL</v>
      </c>
      <c r="C231" t="s">
        <v>31</v>
      </c>
      <c r="D231" s="12">
        <f t="shared" si="14"/>
        <v>141.4</v>
      </c>
      <c r="E231" s="12">
        <f t="shared" si="14"/>
        <v>121.39999999999999</v>
      </c>
      <c r="F231" s="12">
        <f t="shared" si="14"/>
        <v>5.1000000000000014</v>
      </c>
      <c r="G231" s="12">
        <f t="shared" si="14"/>
        <v>435</v>
      </c>
      <c r="H231" s="12">
        <f t="shared" si="14"/>
        <v>49.52</v>
      </c>
      <c r="I231" s="12">
        <f t="shared" si="14"/>
        <v>12860</v>
      </c>
      <c r="J231" s="12">
        <f t="shared" si="14"/>
        <v>1804.0905263157892</v>
      </c>
      <c r="K231" s="12">
        <f t="shared" si="14"/>
        <v>6988</v>
      </c>
      <c r="L231" s="12">
        <f t="shared" si="14"/>
        <v>1195</v>
      </c>
      <c r="M231" s="12">
        <f t="shared" si="14"/>
        <v>869</v>
      </c>
      <c r="N231" s="12"/>
    </row>
    <row r="232" spans="1:14" x14ac:dyDescent="0.2">
      <c r="A232" t="s">
        <v>142</v>
      </c>
      <c r="B232" t="str">
        <f>VLOOKUP(C232,List!$A$3:$B$8,2,0)</f>
        <v>HI</v>
      </c>
      <c r="C232" t="s">
        <v>33</v>
      </c>
      <c r="D232" s="12">
        <f t="shared" si="14"/>
        <v>144.30000000000001</v>
      </c>
      <c r="E232" s="12">
        <f t="shared" si="14"/>
        <v>124.30000000000001</v>
      </c>
      <c r="F232" s="12">
        <f t="shared" si="14"/>
        <v>12.099999999999998</v>
      </c>
      <c r="G232" s="12">
        <f t="shared" si="14"/>
        <v>389</v>
      </c>
      <c r="H232" s="12">
        <f t="shared" si="14"/>
        <v>49.640000000000008</v>
      </c>
      <c r="I232" s="12">
        <f t="shared" si="14"/>
        <v>14007</v>
      </c>
      <c r="J232" s="12">
        <f t="shared" si="14"/>
        <v>1686.7028571428573</v>
      </c>
      <c r="K232" s="12">
        <f t="shared" si="14"/>
        <v>7066</v>
      </c>
      <c r="L232" s="12">
        <f t="shared" si="14"/>
        <v>1355</v>
      </c>
      <c r="M232" s="12">
        <f t="shared" si="14"/>
        <v>871</v>
      </c>
      <c r="N232" s="12"/>
    </row>
    <row r="235" spans="1:14" x14ac:dyDescent="0.2">
      <c r="A235" t="s">
        <v>181</v>
      </c>
      <c r="C235" t="s">
        <v>150</v>
      </c>
      <c r="D235" s="12">
        <f>SUM(D202:D211)</f>
        <v>901.59999999999991</v>
      </c>
      <c r="E235" s="49">
        <f t="shared" ref="E235:M235" si="15">SUM(E202:E211)</f>
        <v>777.79999999999984</v>
      </c>
      <c r="F235" s="49">
        <f t="shared" si="15"/>
        <v>66.7</v>
      </c>
      <c r="G235" s="49">
        <f t="shared" si="15"/>
        <v>2739</v>
      </c>
      <c r="H235" s="49">
        <f t="shared" si="15"/>
        <v>312.24999999999994</v>
      </c>
      <c r="I235" s="49">
        <f t="shared" si="15"/>
        <v>86654</v>
      </c>
      <c r="J235" s="49">
        <f t="shared" si="15"/>
        <v>11113.348675025471</v>
      </c>
      <c r="K235" s="49">
        <f t="shared" si="15"/>
        <v>42921</v>
      </c>
      <c r="L235" s="49">
        <f t="shared" si="15"/>
        <v>8198</v>
      </c>
      <c r="M235" s="49">
        <f t="shared" si="15"/>
        <v>5358</v>
      </c>
      <c r="N235" s="49"/>
    </row>
    <row r="236" spans="1:14" x14ac:dyDescent="0.2">
      <c r="C236" t="s">
        <v>182</v>
      </c>
      <c r="D236" s="49">
        <f>SUM(D182:D201)</f>
        <v>901.59999999999991</v>
      </c>
      <c r="E236" s="49">
        <f t="shared" ref="E236:M236" si="16">SUM(E182:E201)</f>
        <v>777.8</v>
      </c>
      <c r="F236" s="49">
        <f t="shared" si="16"/>
        <v>66.699999999999989</v>
      </c>
      <c r="G236" s="49">
        <f t="shared" si="16"/>
        <v>2739</v>
      </c>
      <c r="H236" s="49">
        <f t="shared" si="16"/>
        <v>312.25</v>
      </c>
      <c r="I236" s="49">
        <f t="shared" si="16"/>
        <v>86654</v>
      </c>
      <c r="J236" s="49">
        <f t="shared" si="16"/>
        <v>11113.348675025471</v>
      </c>
      <c r="K236" s="49">
        <f t="shared" si="16"/>
        <v>42921</v>
      </c>
      <c r="L236" s="49">
        <f t="shared" si="16"/>
        <v>8198</v>
      </c>
      <c r="M236" s="49">
        <f t="shared" si="16"/>
        <v>5358</v>
      </c>
      <c r="N236" s="49"/>
    </row>
    <row r="237" spans="1:14" x14ac:dyDescent="0.2">
      <c r="C237" t="s">
        <v>183</v>
      </c>
      <c r="D237" s="49">
        <f>SUM(D122:D181)</f>
        <v>901.6</v>
      </c>
      <c r="E237" s="49">
        <f t="shared" ref="E237:M237" si="17">SUM(E122:E181)</f>
        <v>777.80000000000018</v>
      </c>
      <c r="F237" s="49">
        <f t="shared" si="17"/>
        <v>66.7</v>
      </c>
      <c r="G237" s="49">
        <f t="shared" si="17"/>
        <v>2739</v>
      </c>
      <c r="H237" s="49">
        <f t="shared" si="17"/>
        <v>312.25</v>
      </c>
      <c r="I237" s="49">
        <f t="shared" si="17"/>
        <v>86654</v>
      </c>
      <c r="J237" s="49">
        <f t="shared" si="17"/>
        <v>11113.348675025471</v>
      </c>
      <c r="K237" s="49">
        <f t="shared" si="17"/>
        <v>42921</v>
      </c>
      <c r="L237" s="49">
        <f t="shared" si="17"/>
        <v>8198</v>
      </c>
      <c r="M237" s="49">
        <f t="shared" si="17"/>
        <v>5358</v>
      </c>
      <c r="N237" s="49"/>
    </row>
    <row r="238" spans="1:14" x14ac:dyDescent="0.2">
      <c r="C238" t="s">
        <v>184</v>
      </c>
      <c r="D238" s="49">
        <f>SUM(D2:D121)</f>
        <v>901.60000000000014</v>
      </c>
      <c r="E238" s="49">
        <f t="shared" ref="E238:M238" si="18">SUM(E2:E121)</f>
        <v>777.80000000000007</v>
      </c>
      <c r="F238" s="49">
        <f t="shared" si="18"/>
        <v>66.700000000000031</v>
      </c>
      <c r="G238" s="49">
        <f t="shared" si="18"/>
        <v>2739</v>
      </c>
      <c r="H238" s="49">
        <f t="shared" si="18"/>
        <v>312.25000000000006</v>
      </c>
      <c r="I238" s="49">
        <f t="shared" si="18"/>
        <v>86654</v>
      </c>
      <c r="J238" s="49">
        <f t="shared" si="18"/>
        <v>11113.348675025469</v>
      </c>
      <c r="K238" s="49">
        <f t="shared" si="18"/>
        <v>42921</v>
      </c>
      <c r="L238" s="49">
        <f t="shared" si="18"/>
        <v>8198</v>
      </c>
      <c r="M238" s="49">
        <f t="shared" si="18"/>
        <v>5358</v>
      </c>
      <c r="N238" s="49"/>
    </row>
    <row r="240" spans="1:14" x14ac:dyDescent="0.2">
      <c r="C240" t="s">
        <v>185</v>
      </c>
      <c r="D240" s="12">
        <f>SUM(TeamPerf!F$2:F$121)</f>
        <v>901.59999999999957</v>
      </c>
      <c r="E240" s="12">
        <f>SUM(TeamPerf!G$2:G$121)</f>
        <v>777.79999999999961</v>
      </c>
      <c r="F240" s="12">
        <f>SUM(TeamPerf!H$2:H$121)</f>
        <v>66.700000000000017</v>
      </c>
      <c r="G240" s="12">
        <f>SUM(TeamPerf!I$2:I$121)</f>
        <v>2739</v>
      </c>
      <c r="H240" s="12">
        <f>SUM(TeamPerf!J$2:J$121)</f>
        <v>312.25000000000017</v>
      </c>
      <c r="I240" s="12">
        <f>SUM(TeamPerf!K$2:K$121)</f>
        <v>86654</v>
      </c>
      <c r="J240" s="12">
        <f>SUM(TeamPerf!L$2:L$121)</f>
        <v>11113.348675025472</v>
      </c>
      <c r="K240" s="12">
        <f>SUM(TeamPerf!M$2:M$121)</f>
        <v>42921</v>
      </c>
      <c r="L240" s="12">
        <f>SUM(TeamPerf!T$2:T$121)</f>
        <v>8198</v>
      </c>
      <c r="M240" s="12">
        <f>SUM(TeamPerf!U$2:U$121)</f>
        <v>5358</v>
      </c>
      <c r="N240" s="12"/>
    </row>
    <row r="242" spans="3:14" x14ac:dyDescent="0.2">
      <c r="C242" s="10" t="s">
        <v>186</v>
      </c>
      <c r="D242" s="50" t="b">
        <f>AND(ROUND(D240,2)=ROUND(D235,2),ROUND(D240,2)=ROUND(D236,2),ROUND(D240,2)=ROUND(D237,2),ROUND(D240,2)=ROUND(D238,2))</f>
        <v>1</v>
      </c>
      <c r="E242" s="50" t="b">
        <f t="shared" ref="E242:M242" si="19">AND(ROUND(E240,2)=ROUND(E235,2),ROUND(E240,2)=ROUND(E236,2),ROUND(E240,2)=ROUND(E237,2),ROUND(E240,2)=ROUND(E238,2))</f>
        <v>1</v>
      </c>
      <c r="F242" s="50" t="b">
        <f t="shared" si="19"/>
        <v>1</v>
      </c>
      <c r="G242" s="50" t="b">
        <f t="shared" si="19"/>
        <v>1</v>
      </c>
      <c r="H242" s="50" t="b">
        <f t="shared" si="19"/>
        <v>1</v>
      </c>
      <c r="I242" s="50" t="b">
        <f t="shared" si="19"/>
        <v>1</v>
      </c>
      <c r="J242" s="50" t="b">
        <f t="shared" si="19"/>
        <v>1</v>
      </c>
      <c r="K242" s="50" t="b">
        <f t="shared" si="19"/>
        <v>1</v>
      </c>
      <c r="L242" s="50" t="b">
        <f t="shared" si="19"/>
        <v>1</v>
      </c>
      <c r="M242" s="50" t="b">
        <f t="shared" si="19"/>
        <v>1</v>
      </c>
      <c r="N242"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B1:W43"/>
  <sheetViews>
    <sheetView showGridLines="0" showRowColHeaders="0" tabSelected="1" zoomScale="90" zoomScaleNormal="90" workbookViewId="0">
      <selection activeCell="C20" sqref="C20"/>
    </sheetView>
  </sheetViews>
  <sheetFormatPr defaultRowHeight="12.75" x14ac:dyDescent="0.2"/>
  <cols>
    <col min="1" max="1" width="4" customWidth="1"/>
    <col min="3" max="3" width="10.7109375" customWidth="1"/>
    <col min="4" max="5" width="11.5703125" customWidth="1"/>
    <col min="6" max="6" width="14.140625" customWidth="1"/>
    <col min="7" max="7" width="11.140625" customWidth="1"/>
  </cols>
  <sheetData>
    <row r="1" spans="2:23" ht="13.15" x14ac:dyDescent="0.25">
      <c r="B1" s="34" t="s">
        <v>142</v>
      </c>
      <c r="C1" s="34"/>
    </row>
    <row r="2" spans="2:23" ht="10.15" customHeight="1" x14ac:dyDescent="0.25">
      <c r="B2" s="35" t="str">
        <f>List!C2</f>
        <v>All Regions</v>
      </c>
      <c r="C2" s="34"/>
    </row>
    <row r="3" spans="2:23" ht="10.15" customHeight="1" x14ac:dyDescent="0.25">
      <c r="B3" s="34"/>
      <c r="C3" s="34"/>
    </row>
    <row r="4" spans="2:23" ht="12" customHeight="1" x14ac:dyDescent="0.25"/>
    <row r="5" spans="2:23" ht="11.25" customHeight="1" x14ac:dyDescent="0.25"/>
    <row r="6" spans="2:23" ht="13.5" customHeight="1" x14ac:dyDescent="0.3">
      <c r="D6" s="53" t="s">
        <v>154</v>
      </c>
    </row>
    <row r="7" spans="2:23" ht="10.15" customHeight="1" x14ac:dyDescent="0.25"/>
    <row r="8" spans="2:23" ht="13.15" x14ac:dyDescent="0.25">
      <c r="B8" s="40" t="s">
        <v>0</v>
      </c>
      <c r="C8" s="42" t="s">
        <v>10</v>
      </c>
      <c r="D8" s="42" t="s">
        <v>143</v>
      </c>
      <c r="E8" s="43" t="s">
        <v>8</v>
      </c>
      <c r="F8" s="43" t="s">
        <v>141</v>
      </c>
      <c r="G8" s="41"/>
      <c r="H8" s="41"/>
      <c r="I8" s="41"/>
      <c r="J8" s="41"/>
      <c r="K8" s="41"/>
      <c r="L8" s="41"/>
      <c r="M8" s="41"/>
      <c r="N8" s="41"/>
      <c r="O8" s="41"/>
      <c r="P8" s="41"/>
      <c r="Q8" s="41"/>
      <c r="R8" s="41"/>
      <c r="S8" s="41"/>
      <c r="T8" s="41"/>
      <c r="U8" s="41"/>
      <c r="V8" s="41"/>
      <c r="W8" s="41"/>
    </row>
    <row r="9" spans="2:23" ht="13.15" customHeight="1" x14ac:dyDescent="0.25">
      <c r="B9" s="18" t="s">
        <v>19</v>
      </c>
      <c r="C9" s="26">
        <f>Calcs!I213</f>
        <v>9202</v>
      </c>
      <c r="D9" s="26">
        <f>Calcs!J213</f>
        <v>1196.99</v>
      </c>
      <c r="E9" s="26">
        <f>Calcs!K213</f>
        <v>4261</v>
      </c>
      <c r="F9" s="26">
        <f>Calcs!L213</f>
        <v>780</v>
      </c>
    </row>
    <row r="10" spans="2:23" ht="13.15" customHeight="1" x14ac:dyDescent="0.25">
      <c r="B10" s="4" t="s">
        <v>38</v>
      </c>
      <c r="C10" s="17">
        <f>Calcs!I214</f>
        <v>8858</v>
      </c>
      <c r="D10" s="17">
        <f>Calcs!J214</f>
        <v>1163.18</v>
      </c>
      <c r="E10" s="17">
        <f>Calcs!K214</f>
        <v>4176</v>
      </c>
      <c r="F10" s="17">
        <f>Calcs!L214</f>
        <v>767</v>
      </c>
    </row>
    <row r="11" spans="2:23" ht="13.15" customHeight="1" x14ac:dyDescent="0.25">
      <c r="B11" s="18" t="s">
        <v>49</v>
      </c>
      <c r="C11" s="26">
        <f>Calcs!I215</f>
        <v>8460</v>
      </c>
      <c r="D11" s="26">
        <f>Calcs!J215</f>
        <v>1135.69</v>
      </c>
      <c r="E11" s="26">
        <f>Calcs!K215</f>
        <v>4584</v>
      </c>
      <c r="F11" s="26">
        <f>Calcs!L215</f>
        <v>799</v>
      </c>
    </row>
    <row r="12" spans="2:23" ht="13.15" customHeight="1" x14ac:dyDescent="0.25">
      <c r="B12" s="4" t="s">
        <v>60</v>
      </c>
      <c r="C12" s="17">
        <f>Calcs!I216</f>
        <v>8758</v>
      </c>
      <c r="D12" s="17">
        <f>Calcs!J216</f>
        <v>1055.5900000000001</v>
      </c>
      <c r="E12" s="17">
        <f>Calcs!K216</f>
        <v>4209</v>
      </c>
      <c r="F12" s="17">
        <f>Calcs!L216</f>
        <v>805</v>
      </c>
    </row>
    <row r="13" spans="2:23" ht="13.15" customHeight="1" x14ac:dyDescent="0.25">
      <c r="B13" s="18" t="s">
        <v>71</v>
      </c>
      <c r="C13" s="26">
        <f>Calcs!I217</f>
        <v>8910</v>
      </c>
      <c r="D13" s="26">
        <f>Calcs!J217</f>
        <v>1142.04</v>
      </c>
      <c r="E13" s="26">
        <f>Calcs!K217</f>
        <v>4346</v>
      </c>
      <c r="F13" s="26">
        <f>Calcs!L217</f>
        <v>844</v>
      </c>
    </row>
    <row r="14" spans="2:23" ht="13.15" customHeight="1" x14ac:dyDescent="0.25">
      <c r="B14" s="4" t="s">
        <v>82</v>
      </c>
      <c r="C14" s="17">
        <f>Calcs!I218</f>
        <v>8675</v>
      </c>
      <c r="D14" s="17">
        <f>Calcs!J218</f>
        <v>1108.3200000000002</v>
      </c>
      <c r="E14" s="17">
        <f>Calcs!K218</f>
        <v>4403</v>
      </c>
      <c r="F14" s="17">
        <f>Calcs!L218</f>
        <v>815</v>
      </c>
    </row>
    <row r="15" spans="2:23" ht="13.15" customHeight="1" x14ac:dyDescent="0.25">
      <c r="B15" s="18" t="s">
        <v>93</v>
      </c>
      <c r="C15" s="26">
        <f>Calcs!I219</f>
        <v>8711</v>
      </c>
      <c r="D15" s="26">
        <f>Calcs!J219</f>
        <v>1061.3600000000001</v>
      </c>
      <c r="E15" s="26">
        <f>Calcs!K219</f>
        <v>4405</v>
      </c>
      <c r="F15" s="26">
        <f>Calcs!L219</f>
        <v>822</v>
      </c>
    </row>
    <row r="16" spans="2:23" ht="13.15" customHeight="1" x14ac:dyDescent="0.25">
      <c r="B16" s="4" t="s">
        <v>104</v>
      </c>
      <c r="C16" s="17">
        <f>Calcs!I220</f>
        <v>8480</v>
      </c>
      <c r="D16" s="17">
        <f>Calcs!J220</f>
        <v>1024.01</v>
      </c>
      <c r="E16" s="17">
        <f>Calcs!K220</f>
        <v>4257</v>
      </c>
      <c r="F16" s="17">
        <f>Calcs!L220</f>
        <v>951</v>
      </c>
    </row>
    <row r="17" spans="2:22" ht="13.15" customHeight="1" x14ac:dyDescent="0.25">
      <c r="B17" s="18" t="s">
        <v>115</v>
      </c>
      <c r="C17" s="26">
        <f>Calcs!I221</f>
        <v>8606</v>
      </c>
      <c r="D17" s="26">
        <f>Calcs!J221</f>
        <v>1015.51</v>
      </c>
      <c r="E17" s="26">
        <f>Calcs!K221</f>
        <v>4199</v>
      </c>
      <c r="F17" s="26">
        <f>Calcs!L221</f>
        <v>849</v>
      </c>
    </row>
    <row r="18" spans="2:22" ht="13.15" customHeight="1" x14ac:dyDescent="0.25">
      <c r="B18" s="4" t="s">
        <v>127</v>
      </c>
      <c r="C18" s="17">
        <f>Calcs!I222</f>
        <v>7994</v>
      </c>
      <c r="D18" s="17">
        <f>Calcs!J222</f>
        <v>1210.6586750254687</v>
      </c>
      <c r="E18" s="17">
        <f>Calcs!K222</f>
        <v>4081</v>
      </c>
      <c r="F18" s="17">
        <f>Calcs!L222</f>
        <v>766</v>
      </c>
    </row>
    <row r="19" spans="2:22" ht="13.15" customHeight="1" x14ac:dyDescent="0.25"/>
    <row r="20" spans="2:22" ht="13.15" customHeight="1" x14ac:dyDescent="0.25">
      <c r="B20" s="37" t="s">
        <v>0</v>
      </c>
      <c r="C20" s="38" t="s">
        <v>144</v>
      </c>
      <c r="D20" s="38" t="s">
        <v>145</v>
      </c>
      <c r="E20" s="38" t="s">
        <v>148</v>
      </c>
      <c r="F20" s="39" t="s">
        <v>187</v>
      </c>
      <c r="G20" s="36"/>
      <c r="H20" s="36"/>
      <c r="I20" s="36"/>
      <c r="J20" s="36"/>
      <c r="K20" s="36"/>
      <c r="L20" s="36"/>
      <c r="M20" s="36"/>
      <c r="N20" s="36"/>
      <c r="O20" s="36"/>
      <c r="P20" s="36"/>
      <c r="Q20" s="36"/>
      <c r="R20" s="36"/>
      <c r="S20" s="36"/>
      <c r="T20" s="36"/>
      <c r="U20" s="36"/>
      <c r="V20" s="36"/>
    </row>
    <row r="21" spans="2:22" ht="13.15" customHeight="1" x14ac:dyDescent="0.25">
      <c r="B21" s="18" t="s">
        <v>19</v>
      </c>
      <c r="C21" s="44">
        <f>Calcs!D213</f>
        <v>92.1</v>
      </c>
      <c r="D21" s="44">
        <f>Calcs!E213</f>
        <v>79.099999999999994</v>
      </c>
      <c r="E21" s="44">
        <f>Calcs!F213</f>
        <v>7.3</v>
      </c>
      <c r="F21" s="28">
        <f>(C21-D21-E21)/C21</f>
        <v>6.1889250814332254E-2</v>
      </c>
    </row>
    <row r="22" spans="2:22" ht="13.15" customHeight="1" x14ac:dyDescent="0.25">
      <c r="B22" s="4" t="s">
        <v>38</v>
      </c>
      <c r="C22" s="45">
        <f>Calcs!D214</f>
        <v>93.1</v>
      </c>
      <c r="D22" s="45">
        <f>Calcs!E214</f>
        <v>79.099999999999994</v>
      </c>
      <c r="E22" s="45">
        <f>Calcs!F214</f>
        <v>7.7</v>
      </c>
      <c r="F22" s="27">
        <f t="shared" ref="F22:F30" si="0">(C22-D22-E22)/C22</f>
        <v>6.7669172932330823E-2</v>
      </c>
    </row>
    <row r="23" spans="2:22" ht="13.15" customHeight="1" x14ac:dyDescent="0.25">
      <c r="B23" s="18" t="s">
        <v>49</v>
      </c>
      <c r="C23" s="44">
        <f>Calcs!D215</f>
        <v>82.699999999999989</v>
      </c>
      <c r="D23" s="44">
        <f>Calcs!E215</f>
        <v>70.699999999999989</v>
      </c>
      <c r="E23" s="44">
        <f>Calcs!F215</f>
        <v>6.2</v>
      </c>
      <c r="F23" s="28">
        <f t="shared" si="0"/>
        <v>7.0133010882708596E-2</v>
      </c>
    </row>
    <row r="24" spans="2:22" ht="13.15" customHeight="1" x14ac:dyDescent="0.25">
      <c r="B24" s="4" t="s">
        <v>60</v>
      </c>
      <c r="C24" s="45">
        <f>Calcs!D216</f>
        <v>92.800000000000011</v>
      </c>
      <c r="D24" s="45">
        <f>Calcs!E216</f>
        <v>79.800000000000011</v>
      </c>
      <c r="E24" s="45">
        <f>Calcs!F216</f>
        <v>7.5</v>
      </c>
      <c r="F24" s="27">
        <f t="shared" si="0"/>
        <v>5.9267241379310338E-2</v>
      </c>
    </row>
    <row r="25" spans="2:22" ht="13.15" customHeight="1" x14ac:dyDescent="0.25">
      <c r="B25" s="18" t="s">
        <v>71</v>
      </c>
      <c r="C25" s="44">
        <f>Calcs!D217</f>
        <v>94.4</v>
      </c>
      <c r="D25" s="44">
        <f>Calcs!E217</f>
        <v>82.6</v>
      </c>
      <c r="E25" s="44">
        <f>Calcs!F217</f>
        <v>6.3000000000000007</v>
      </c>
      <c r="F25" s="28">
        <f t="shared" si="0"/>
        <v>5.8262711864406888E-2</v>
      </c>
    </row>
    <row r="26" spans="2:22" ht="13.15" customHeight="1" x14ac:dyDescent="0.25">
      <c r="B26" s="4" t="s">
        <v>82</v>
      </c>
      <c r="C26" s="45">
        <f>Calcs!D218</f>
        <v>92</v>
      </c>
      <c r="D26" s="45">
        <f>Calcs!E218</f>
        <v>80</v>
      </c>
      <c r="E26" s="45">
        <f>Calcs!F218</f>
        <v>6.2</v>
      </c>
      <c r="F26" s="27">
        <f t="shared" si="0"/>
        <v>6.3043478260869562E-2</v>
      </c>
    </row>
    <row r="27" spans="2:22" ht="13.15" customHeight="1" x14ac:dyDescent="0.25">
      <c r="B27" s="18" t="s">
        <v>93</v>
      </c>
      <c r="C27" s="44">
        <f>Calcs!D219</f>
        <v>84.1</v>
      </c>
      <c r="D27" s="44">
        <f>Calcs!E219</f>
        <v>72.099999999999994</v>
      </c>
      <c r="E27" s="44">
        <f>Calcs!F219</f>
        <v>6.6</v>
      </c>
      <c r="F27" s="28">
        <f t="shared" si="0"/>
        <v>6.4209274673008326E-2</v>
      </c>
    </row>
    <row r="28" spans="2:22" ht="13.15" customHeight="1" x14ac:dyDescent="0.25">
      <c r="B28" s="4" t="s">
        <v>104</v>
      </c>
      <c r="C28" s="45">
        <f>Calcs!D220</f>
        <v>92.3</v>
      </c>
      <c r="D28" s="45">
        <f>Calcs!E220</f>
        <v>80.3</v>
      </c>
      <c r="E28" s="45">
        <f>Calcs!F220</f>
        <v>6.5</v>
      </c>
      <c r="F28" s="27">
        <f t="shared" si="0"/>
        <v>5.9588299024918745E-2</v>
      </c>
    </row>
    <row r="29" spans="2:22" ht="13.15" customHeight="1" x14ac:dyDescent="0.25">
      <c r="B29" s="18" t="s">
        <v>115</v>
      </c>
      <c r="C29" s="44">
        <f>Calcs!D221</f>
        <v>91.3</v>
      </c>
      <c r="D29" s="44">
        <f>Calcs!E221</f>
        <v>79.3</v>
      </c>
      <c r="E29" s="44">
        <f>Calcs!F221</f>
        <v>6.1999999999999993</v>
      </c>
      <c r="F29" s="28">
        <f t="shared" si="0"/>
        <v>6.3526834611171965E-2</v>
      </c>
    </row>
    <row r="30" spans="2:22" ht="13.15" customHeight="1" x14ac:dyDescent="0.25">
      <c r="B30" s="4" t="s">
        <v>127</v>
      </c>
      <c r="C30" s="45">
        <f>Calcs!D222</f>
        <v>86.8</v>
      </c>
      <c r="D30" s="45">
        <f>Calcs!E222</f>
        <v>74.8</v>
      </c>
      <c r="E30" s="45">
        <f>Calcs!F222</f>
        <v>6.2</v>
      </c>
      <c r="F30" s="27">
        <f t="shared" si="0"/>
        <v>6.6820276497695855E-2</v>
      </c>
    </row>
    <row r="31" spans="2:22" ht="8.4499999999999993" customHeight="1" x14ac:dyDescent="0.25"/>
    <row r="33" spans="2:22" ht="13.15" x14ac:dyDescent="0.25">
      <c r="B33" s="37" t="s">
        <v>0</v>
      </c>
      <c r="C33" s="39" t="s">
        <v>12</v>
      </c>
      <c r="D33" s="39" t="s">
        <v>146</v>
      </c>
      <c r="E33" s="39" t="s">
        <v>151</v>
      </c>
      <c r="F33" s="38" t="s">
        <v>153</v>
      </c>
      <c r="G33" s="36"/>
      <c r="H33" s="36"/>
      <c r="I33" s="36"/>
      <c r="J33" s="36"/>
      <c r="K33" s="36"/>
      <c r="L33" s="36"/>
      <c r="M33" s="36"/>
      <c r="N33" s="36"/>
      <c r="O33" s="36"/>
      <c r="P33" s="36"/>
      <c r="Q33" s="36"/>
      <c r="R33" s="36"/>
      <c r="S33" s="36"/>
      <c r="T33" s="36"/>
      <c r="U33" s="36"/>
      <c r="V33" s="36"/>
    </row>
    <row r="34" spans="2:22" ht="13.5" customHeight="1" x14ac:dyDescent="0.25">
      <c r="B34" s="18" t="s">
        <v>19</v>
      </c>
      <c r="C34" s="19">
        <f>Calcs!K213</f>
        <v>4261</v>
      </c>
      <c r="D34" s="19">
        <f>Calcs!L213</f>
        <v>780</v>
      </c>
      <c r="E34" s="19">
        <f>Calcs!M213</f>
        <v>561</v>
      </c>
      <c r="F34" s="26">
        <f>E34+D34</f>
        <v>1341</v>
      </c>
    </row>
    <row r="35" spans="2:22" ht="13.5" customHeight="1" x14ac:dyDescent="0.25">
      <c r="B35" s="4" t="s">
        <v>38</v>
      </c>
      <c r="C35">
        <f>Calcs!K214</f>
        <v>4176</v>
      </c>
      <c r="D35">
        <f>Calcs!L214</f>
        <v>767</v>
      </c>
      <c r="E35">
        <f>Calcs!M214</f>
        <v>511</v>
      </c>
      <c r="F35" s="12">
        <f t="shared" ref="F35:F43" si="1">E35+D35</f>
        <v>1278</v>
      </c>
    </row>
    <row r="36" spans="2:22" ht="13.5" customHeight="1" x14ac:dyDescent="0.25">
      <c r="B36" s="18" t="s">
        <v>49</v>
      </c>
      <c r="C36" s="19">
        <f>Calcs!K215</f>
        <v>4584</v>
      </c>
      <c r="D36" s="19">
        <f>Calcs!L215</f>
        <v>799</v>
      </c>
      <c r="E36" s="19">
        <f>Calcs!M215</f>
        <v>533</v>
      </c>
      <c r="F36" s="26">
        <f t="shared" si="1"/>
        <v>1332</v>
      </c>
    </row>
    <row r="37" spans="2:22" ht="13.5" customHeight="1" x14ac:dyDescent="0.25">
      <c r="B37" s="4" t="s">
        <v>60</v>
      </c>
      <c r="C37">
        <f>Calcs!K216</f>
        <v>4209</v>
      </c>
      <c r="D37">
        <f>Calcs!L216</f>
        <v>805</v>
      </c>
      <c r="E37">
        <f>Calcs!M216</f>
        <v>556</v>
      </c>
      <c r="F37" s="12">
        <f t="shared" si="1"/>
        <v>1361</v>
      </c>
    </row>
    <row r="38" spans="2:22" ht="13.5" customHeight="1" x14ac:dyDescent="0.25">
      <c r="B38" s="18" t="s">
        <v>71</v>
      </c>
      <c r="C38" s="19">
        <f>Calcs!K217</f>
        <v>4346</v>
      </c>
      <c r="D38" s="19">
        <f>Calcs!L217</f>
        <v>844</v>
      </c>
      <c r="E38" s="19">
        <f>Calcs!M217</f>
        <v>542</v>
      </c>
      <c r="F38" s="26">
        <f t="shared" si="1"/>
        <v>1386</v>
      </c>
    </row>
    <row r="39" spans="2:22" ht="13.5" customHeight="1" x14ac:dyDescent="0.25">
      <c r="B39" s="4" t="s">
        <v>82</v>
      </c>
      <c r="C39">
        <f>Calcs!K218</f>
        <v>4403</v>
      </c>
      <c r="D39">
        <f>Calcs!L218</f>
        <v>815</v>
      </c>
      <c r="E39">
        <f>Calcs!M218</f>
        <v>513</v>
      </c>
      <c r="F39" s="12">
        <f t="shared" si="1"/>
        <v>1328</v>
      </c>
    </row>
    <row r="40" spans="2:22" ht="13.5" customHeight="1" x14ac:dyDescent="0.25">
      <c r="B40" s="18" t="s">
        <v>93</v>
      </c>
      <c r="C40" s="19">
        <f>Calcs!K219</f>
        <v>4405</v>
      </c>
      <c r="D40" s="19">
        <f>Calcs!L219</f>
        <v>822</v>
      </c>
      <c r="E40" s="19">
        <f>Calcs!M219</f>
        <v>531</v>
      </c>
      <c r="F40" s="26">
        <f t="shared" si="1"/>
        <v>1353</v>
      </c>
    </row>
    <row r="41" spans="2:22" ht="13.5" customHeight="1" x14ac:dyDescent="0.25">
      <c r="B41" s="4" t="s">
        <v>104</v>
      </c>
      <c r="C41">
        <f>Calcs!K220</f>
        <v>4257</v>
      </c>
      <c r="D41">
        <f>Calcs!L220</f>
        <v>951</v>
      </c>
      <c r="E41">
        <f>Calcs!M220</f>
        <v>511</v>
      </c>
      <c r="F41" s="12">
        <f t="shared" si="1"/>
        <v>1462</v>
      </c>
    </row>
    <row r="42" spans="2:22" ht="13.5" customHeight="1" x14ac:dyDescent="0.25">
      <c r="B42" s="18" t="s">
        <v>115</v>
      </c>
      <c r="C42" s="19">
        <f>Calcs!K221</f>
        <v>4199</v>
      </c>
      <c r="D42" s="19">
        <f>Calcs!L221</f>
        <v>849</v>
      </c>
      <c r="E42" s="19">
        <f>Calcs!M221</f>
        <v>556</v>
      </c>
      <c r="F42" s="26">
        <f t="shared" si="1"/>
        <v>1405</v>
      </c>
    </row>
    <row r="43" spans="2:22" ht="13.5" customHeight="1" x14ac:dyDescent="0.2">
      <c r="B43" s="4" t="s">
        <v>127</v>
      </c>
      <c r="C43">
        <f>Calcs!K222</f>
        <v>4081</v>
      </c>
      <c r="D43">
        <f>Calcs!L222</f>
        <v>766</v>
      </c>
      <c r="E43">
        <f>Calcs!M222</f>
        <v>544</v>
      </c>
      <c r="F43" s="12">
        <f t="shared" si="1"/>
        <v>1310</v>
      </c>
    </row>
  </sheetData>
  <sortState ref="B21:D30">
    <sortCondition descending="1" ref="C21:C30"/>
  </sortState>
  <hyperlinks>
    <hyperlink ref="D6" r:id="rId1"/>
  </hyperlinks>
  <pageMargins left="0.19685039370078741" right="0.19685039370078741" top="0.74803149606299213" bottom="0.74803149606299213" header="0.31496062992125984" footer="0.31496062992125984"/>
  <pageSetup paperSize="9" scale="67" orientation="landscape"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List</vt:lpstr>
      <vt:lpstr>TeamPerf</vt:lpstr>
      <vt:lpstr>Calcs</vt:lpstr>
      <vt:lpstr>Output</vt:lpstr>
    </vt:vector>
  </TitlesOfParts>
  <Company>Queensland Rail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Small, Marcus</dc:creator>
  <cp:lastModifiedBy>Small, Marcus</cp:lastModifiedBy>
  <cp:lastPrinted>2014-11-05T01:13:24Z</cp:lastPrinted>
  <dcterms:created xsi:type="dcterms:W3CDTF">2014-11-04T05:22:06Z</dcterms:created>
  <dcterms:modified xsi:type="dcterms:W3CDTF">2014-11-07T01:18:22Z</dcterms:modified>
</cp:coreProperties>
</file>